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2" i="1" l="1"/>
  <c r="Q82" i="1"/>
  <c r="P82" i="1"/>
  <c r="O82" i="1"/>
  <c r="N82" i="1"/>
  <c r="M82" i="1"/>
  <c r="L82" i="1"/>
  <c r="K82" i="1"/>
  <c r="J82" i="1"/>
  <c r="I82" i="1"/>
  <c r="H82" i="1"/>
  <c r="F82" i="1"/>
  <c r="S80" i="1"/>
  <c r="E80" i="1"/>
  <c r="S79" i="1"/>
  <c r="S78" i="1"/>
  <c r="S77" i="1"/>
  <c r="S76" i="1"/>
  <c r="S75" i="1"/>
  <c r="S74" i="1"/>
  <c r="C74" i="1"/>
  <c r="S73" i="1"/>
  <c r="S72" i="1"/>
  <c r="S71" i="1"/>
  <c r="S70" i="1"/>
  <c r="S69" i="1"/>
  <c r="S68" i="1"/>
  <c r="S67" i="1"/>
  <c r="S66" i="1"/>
  <c r="S65" i="1"/>
  <c r="S64" i="1"/>
  <c r="S63" i="1"/>
  <c r="S59" i="1"/>
  <c r="S58" i="1"/>
  <c r="C58" i="1"/>
  <c r="S57" i="1"/>
  <c r="C57" i="1"/>
  <c r="S56" i="1"/>
  <c r="S55" i="1"/>
  <c r="S54" i="1"/>
  <c r="S53" i="1"/>
  <c r="S52" i="1"/>
  <c r="S51" i="1"/>
  <c r="S50" i="1"/>
  <c r="S49" i="1"/>
  <c r="S48" i="1"/>
  <c r="S47" i="1"/>
  <c r="S45" i="1"/>
  <c r="G45" i="1"/>
  <c r="C45" i="1"/>
  <c r="C44" i="1"/>
  <c r="S44" i="1" s="1"/>
  <c r="C43" i="1"/>
  <c r="S43" i="1" s="1"/>
  <c r="S41" i="1"/>
  <c r="S40" i="1"/>
  <c r="C39" i="1"/>
  <c r="S39" i="1" s="1"/>
  <c r="S37" i="1"/>
  <c r="S36" i="1"/>
  <c r="G34" i="1"/>
  <c r="C34" i="1"/>
  <c r="S34" i="1" s="1"/>
  <c r="S33" i="1"/>
  <c r="G33" i="1"/>
  <c r="C33" i="1"/>
  <c r="G32" i="1"/>
  <c r="S32" i="1" s="1"/>
  <c r="C32" i="1"/>
  <c r="S31" i="1"/>
  <c r="G30" i="1"/>
  <c r="G82" i="1" s="1"/>
  <c r="C30" i="1"/>
  <c r="R23" i="1"/>
  <c r="E23" i="1"/>
  <c r="S21" i="1"/>
  <c r="S20" i="1"/>
  <c r="S18" i="1"/>
  <c r="S17" i="1"/>
  <c r="S16" i="1"/>
  <c r="S15" i="1"/>
  <c r="C15" i="1"/>
  <c r="S14" i="1"/>
  <c r="Q13" i="1"/>
  <c r="P13" i="1"/>
  <c r="O13" i="1"/>
  <c r="N13" i="1"/>
  <c r="M13" i="1"/>
  <c r="L13" i="1"/>
  <c r="K13" i="1"/>
  <c r="J13" i="1"/>
  <c r="I13" i="1"/>
  <c r="H13" i="1"/>
  <c r="G13" i="1"/>
  <c r="F13" i="1"/>
  <c r="S13" i="1" s="1"/>
  <c r="Q12" i="1"/>
  <c r="P12" i="1"/>
  <c r="O12" i="1"/>
  <c r="N12" i="1"/>
  <c r="M12" i="1"/>
  <c r="L12" i="1"/>
  <c r="K12" i="1"/>
  <c r="J12" i="1"/>
  <c r="I12" i="1"/>
  <c r="H12" i="1"/>
  <c r="F12" i="1"/>
  <c r="C12" i="1"/>
  <c r="S12" i="1" s="1"/>
  <c r="Q11" i="1"/>
  <c r="P11" i="1"/>
  <c r="O11" i="1"/>
  <c r="N11" i="1"/>
  <c r="M11" i="1"/>
  <c r="L11" i="1"/>
  <c r="K11" i="1"/>
  <c r="J11" i="1"/>
  <c r="I11" i="1"/>
  <c r="H11" i="1"/>
  <c r="G11" i="1"/>
  <c r="F11" i="1"/>
  <c r="C11" i="1"/>
  <c r="S11" i="1" s="1"/>
  <c r="Q10" i="1"/>
  <c r="P10" i="1"/>
  <c r="O10" i="1"/>
  <c r="N10" i="1"/>
  <c r="M10" i="1"/>
  <c r="L10" i="1"/>
  <c r="K10" i="1"/>
  <c r="J10" i="1"/>
  <c r="I10" i="1"/>
  <c r="H10" i="1"/>
  <c r="G10" i="1"/>
  <c r="F10" i="1"/>
  <c r="C10" i="1"/>
  <c r="S10" i="1" s="1"/>
  <c r="Q9" i="1"/>
  <c r="P9" i="1"/>
  <c r="O9" i="1"/>
  <c r="N9" i="1"/>
  <c r="M9" i="1"/>
  <c r="L9" i="1"/>
  <c r="K9" i="1"/>
  <c r="J9" i="1"/>
  <c r="I9" i="1"/>
  <c r="H9" i="1"/>
  <c r="G9" i="1"/>
  <c r="F9" i="1"/>
  <c r="S9" i="1" s="1"/>
  <c r="Q8" i="1"/>
  <c r="P8" i="1"/>
  <c r="O8" i="1"/>
  <c r="N8" i="1"/>
  <c r="M8" i="1"/>
  <c r="L8" i="1"/>
  <c r="K8" i="1"/>
  <c r="J8" i="1"/>
  <c r="I8" i="1"/>
  <c r="H8" i="1"/>
  <c r="G8" i="1"/>
  <c r="F8" i="1"/>
  <c r="S8" i="1" s="1"/>
  <c r="C8" i="1"/>
  <c r="C23" i="1" s="1"/>
  <c r="C93" i="1" s="1"/>
  <c r="Q7" i="1"/>
  <c r="Q23" i="1" s="1"/>
  <c r="P7" i="1"/>
  <c r="P23" i="1" s="1"/>
  <c r="O7" i="1"/>
  <c r="O23" i="1" s="1"/>
  <c r="N7" i="1"/>
  <c r="N23" i="1" s="1"/>
  <c r="M7" i="1"/>
  <c r="M23" i="1" s="1"/>
  <c r="L7" i="1"/>
  <c r="L23" i="1" s="1"/>
  <c r="K7" i="1"/>
  <c r="K23" i="1" s="1"/>
  <c r="J7" i="1"/>
  <c r="J23" i="1" s="1"/>
  <c r="I7" i="1"/>
  <c r="I23" i="1" s="1"/>
  <c r="H7" i="1"/>
  <c r="H23" i="1" s="1"/>
  <c r="G7" i="1"/>
  <c r="G23" i="1" s="1"/>
  <c r="F7" i="1"/>
  <c r="F23" i="1" s="1"/>
  <c r="S23" i="1" l="1"/>
  <c r="S25" i="1" s="1"/>
  <c r="C88" i="1" s="1"/>
  <c r="C82" i="1"/>
  <c r="C94" i="1" s="1"/>
  <c r="S30" i="1"/>
  <c r="S82" i="1" s="1"/>
  <c r="C89" i="1" s="1"/>
  <c r="S7" i="1"/>
  <c r="C99" i="1" l="1"/>
  <c r="C98" i="1"/>
  <c r="C90" i="1"/>
  <c r="C100" i="1" s="1"/>
  <c r="C95" i="1"/>
</calcChain>
</file>

<file path=xl/comments1.xml><?xml version="1.0" encoding="utf-8"?>
<comments xmlns="http://schemas.openxmlformats.org/spreadsheetml/2006/main">
  <authors>
    <author>Shaune Poole</author>
    <author>Novant Health Authorized User</author>
    <author>Nakisha Boulware Reid</author>
  </authors>
  <commentList>
    <comment ref="J17" authorId="0">
      <text>
        <r>
          <rPr>
            <b/>
            <sz val="9"/>
            <color indexed="81"/>
            <rFont val="Tahoma"/>
            <family val="2"/>
          </rPr>
          <t>Shaune Poole:</t>
        </r>
        <r>
          <rPr>
            <sz val="9"/>
            <color indexed="81"/>
            <rFont val="Tahoma"/>
            <family val="2"/>
          </rPr>
          <t xml:space="preserve">
$50 Sigmas of Charlotte Ad reimbursement</t>
        </r>
      </text>
    </comment>
    <comment ref="G30" authorId="1">
      <text>
        <r>
          <rPr>
            <b/>
            <sz val="8"/>
            <color indexed="81"/>
            <rFont val="Tahoma"/>
            <family val="2"/>
          </rPr>
          <t>Novant Health Authorized User:</t>
        </r>
        <r>
          <rPr>
            <sz val="8"/>
            <color indexed="81"/>
            <rFont val="Tahoma"/>
            <family val="2"/>
          </rPr>
          <t xml:space="preserve">
substracted the IHQ $60 credit</t>
        </r>
      </text>
    </comment>
    <comment ref="A63" authorId="1">
      <text>
        <r>
          <rPr>
            <b/>
            <sz val="8"/>
            <color indexed="81"/>
            <rFont val="Tahoma"/>
            <family val="2"/>
          </rPr>
          <t>Novant Health Authorized User:</t>
        </r>
        <r>
          <rPr>
            <sz val="8"/>
            <color indexed="81"/>
            <rFont val="Tahoma"/>
            <family val="2"/>
          </rPr>
          <t xml:space="preserve">
chapter gifts</t>
        </r>
      </text>
    </comment>
    <comment ref="G77" authorId="2">
      <text>
        <r>
          <rPr>
            <b/>
            <sz val="9"/>
            <color indexed="81"/>
            <rFont val="Tahoma"/>
            <family val="2"/>
          </rPr>
          <t>Nakisha Boulware Reid:</t>
        </r>
        <r>
          <rPr>
            <sz val="9"/>
            <color indexed="81"/>
            <rFont val="Tahoma"/>
            <family val="2"/>
          </rPr>
          <t xml:space="preserve">
Madame Grand visiting Charlotte
dinner and Starbucks giftcard</t>
        </r>
      </text>
    </comment>
    <comment ref="J77" authorId="0">
      <text>
        <r>
          <rPr>
            <b/>
            <sz val="9"/>
            <color indexed="81"/>
            <rFont val="Tahoma"/>
            <family val="2"/>
          </rPr>
          <t>Shaune Poole:</t>
        </r>
        <r>
          <rPr>
            <sz val="9"/>
            <color indexed="81"/>
            <rFont val="Tahoma"/>
            <family val="2"/>
          </rPr>
          <t xml:space="preserve">
Sigmas of Charlotte Centennia Ad - Full page</t>
        </r>
      </text>
    </comment>
    <comment ref="G78" authorId="2">
      <text>
        <r>
          <rPr>
            <b/>
            <sz val="9"/>
            <color indexed="81"/>
            <rFont val="Tahoma"/>
            <family val="2"/>
          </rPr>
          <t>Nakisha Boulware Reid:</t>
        </r>
        <r>
          <rPr>
            <sz val="9"/>
            <color indexed="81"/>
            <rFont val="Tahoma"/>
            <family val="2"/>
          </rPr>
          <t xml:space="preserve">
2.30 money order-dues
10.62 - mailing dues
1.25 - mo for building assessment
3.00 bank charge
69.53 business cards</t>
        </r>
      </text>
    </comment>
    <comment ref="H78" authorId="0">
      <text>
        <r>
          <rPr>
            <b/>
            <sz val="9"/>
            <color indexed="81"/>
            <rFont val="Tahoma"/>
            <family val="2"/>
          </rPr>
          <t>Shaune Poole:</t>
        </r>
        <r>
          <rPr>
            <sz val="9"/>
            <color indexed="81"/>
            <rFont val="Tahoma"/>
            <family val="2"/>
          </rPr>
          <t xml:space="preserve">
34.45 name badges</t>
        </r>
      </text>
    </comment>
    <comment ref="I78" authorId="0">
      <text>
        <r>
          <rPr>
            <b/>
            <sz val="9"/>
            <color indexed="81"/>
            <rFont val="Tahoma"/>
            <charset val="1"/>
          </rPr>
          <t>Shaune Poole:</t>
        </r>
        <r>
          <rPr>
            <sz val="9"/>
            <color indexed="81"/>
            <rFont val="Tahoma"/>
            <charset val="1"/>
          </rPr>
          <t xml:space="preserve">
$3.30 money order
$5.60 postage
$16.21 bookkeeping error</t>
        </r>
      </text>
    </comment>
    <comment ref="J78" authorId="0">
      <text>
        <r>
          <rPr>
            <b/>
            <sz val="9"/>
            <color indexed="81"/>
            <rFont val="Tahoma"/>
            <family val="2"/>
          </rPr>
          <t>Shaune Poole:</t>
        </r>
        <r>
          <rPr>
            <sz val="9"/>
            <color indexed="81"/>
            <rFont val="Tahoma"/>
            <family val="2"/>
          </rPr>
          <t xml:space="preserve">
$59.95 name badges
$10 NER CC fee
$10 ICHQ CC fee
$3 bank fee</t>
        </r>
      </text>
    </comment>
  </commentList>
</comments>
</file>

<file path=xl/sharedStrings.xml><?xml version="1.0" encoding="utf-8"?>
<sst xmlns="http://schemas.openxmlformats.org/spreadsheetml/2006/main" count="101" uniqueCount="95">
  <si>
    <t>Receipts</t>
  </si>
  <si>
    <t>Budget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</si>
  <si>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</si>
  <si>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</si>
  <si>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</si>
  <si>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</si>
  <si>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</si>
  <si>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</si>
  <si>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</si>
  <si>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</si>
  <si>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</si>
  <si>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</si>
  <si>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</si>
  <si>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May</t>
  </si>
  <si>
    <t>Balance</t>
  </si>
  <si>
    <t>Balance July 1, 2014</t>
  </si>
  <si>
    <t>Life Member (1 @ 269)</t>
  </si>
  <si>
    <t>Active Member Dues (24 @ 419)</t>
  </si>
  <si>
    <t>Transfer (1 @ 424)</t>
  </si>
  <si>
    <t>Reactive BOS Member (2@ 549)</t>
  </si>
  <si>
    <t>Undergraduate Transfer (3 @ 274)</t>
  </si>
  <si>
    <t>Reactivated Transfer Member (2 @554)</t>
  </si>
  <si>
    <t>Reactivated Transfer Member (1 @654) with building fund</t>
  </si>
  <si>
    <t>2014-2015 Newly inducted NER Undergraduate (1@ 244)</t>
  </si>
  <si>
    <t>2014-2015 Newly Inducted Members (6@369)</t>
  </si>
  <si>
    <t>Rhomania Events</t>
  </si>
  <si>
    <t>Donations from members/public</t>
  </si>
  <si>
    <t>NPHC Fundraiser</t>
  </si>
  <si>
    <t>Cotillion</t>
  </si>
  <si>
    <t>BOS Name Badges</t>
  </si>
  <si>
    <t>Total Receipts</t>
  </si>
  <si>
    <t>Expenditures</t>
  </si>
  <si>
    <t>National Assessments</t>
  </si>
  <si>
    <t xml:space="preserve">  Head Tax (33@ 150)</t>
  </si>
  <si>
    <t xml:space="preserve">  Head Tax NER Undergrad (1 @ 70)</t>
  </si>
  <si>
    <t xml:space="preserve">  Insurance (34 @ 50)</t>
  </si>
  <si>
    <t xml:space="preserve">  Reinstatement (5@ 20)</t>
  </si>
  <si>
    <t xml:space="preserve">  Transfer (7 @ 5)</t>
  </si>
  <si>
    <t xml:space="preserve">  Late Fee ($10)</t>
  </si>
  <si>
    <t xml:space="preserve"> </t>
  </si>
  <si>
    <t xml:space="preserve">  Boule Tax (less than 25 members - 50; 125 if over 25 by 9/30)</t>
  </si>
  <si>
    <t xml:space="preserve">  Headquarters Tax (21 - 30 members in the previous year)</t>
  </si>
  <si>
    <t xml:space="preserve">  Seven Pearls Foundation ($100 building fund assessment)</t>
  </si>
  <si>
    <t>Regional Assessments (34@55)</t>
  </si>
  <si>
    <t>Regional Assessments (1@24) - NER Undergraduate</t>
  </si>
  <si>
    <t xml:space="preserve">  Chapter Tax</t>
  </si>
  <si>
    <t xml:space="preserve">   Late Fee ($5)</t>
  </si>
  <si>
    <t>National Education Fund (34 @ 7)</t>
  </si>
  <si>
    <t>SPEAR (34 @ 7)</t>
  </si>
  <si>
    <t>Centennial Assessment (5 @ 100)</t>
  </si>
  <si>
    <t>Chapter Proposed Expenditures</t>
  </si>
  <si>
    <t xml:space="preserve">   Basileus</t>
  </si>
  <si>
    <t xml:space="preserve">   1st Anti Basileus</t>
  </si>
  <si>
    <t xml:space="preserve">   Beta Upsilon Anti Basileus </t>
  </si>
  <si>
    <t xml:space="preserve">   Nu Rho Anti Basileus</t>
  </si>
  <si>
    <t xml:space="preserve">   Epistoleus</t>
  </si>
  <si>
    <t xml:space="preserve">   Hospitality</t>
  </si>
  <si>
    <t xml:space="preserve">   PO Box</t>
  </si>
  <si>
    <t xml:space="preserve">   NPHC Dues</t>
  </si>
  <si>
    <t xml:space="preserve">   NPHC meeting host</t>
  </si>
  <si>
    <t xml:space="preserve">   NPHC Fundraiser</t>
  </si>
  <si>
    <t xml:space="preserve">   Delegates Boule (4 @ 250 ea yr)</t>
  </si>
  <si>
    <t xml:space="preserve">   Delegates Regionals (4 @ 250)</t>
  </si>
  <si>
    <t xml:space="preserve">   Midwinter Conference Attendance reimb</t>
  </si>
  <si>
    <t xml:space="preserve">   Area III Host</t>
  </si>
  <si>
    <t xml:space="preserve">   NER 73rd Conference Host (2016)</t>
  </si>
  <si>
    <t xml:space="preserve">   Charlotte Basketball Tournament</t>
  </si>
  <si>
    <t xml:space="preserve">   New Member Expenses</t>
  </si>
  <si>
    <t xml:space="preserve">   Membership Committee</t>
  </si>
  <si>
    <t xml:space="preserve">   Rhomania Committee</t>
  </si>
  <si>
    <t xml:space="preserve">   Public Relations</t>
  </si>
  <si>
    <t xml:space="preserve">   Community Services</t>
  </si>
  <si>
    <t xml:space="preserve">   Rhoer Club</t>
  </si>
  <si>
    <t xml:space="preserve">   Philo Club</t>
  </si>
  <si>
    <t xml:space="preserve">   Undergraduate Senior Reception &amp; Misc.</t>
  </si>
  <si>
    <t xml:space="preserve">   Retreat</t>
  </si>
  <si>
    <t xml:space="preserve">   Website (domain and web hosting)</t>
  </si>
  <si>
    <t xml:space="preserve">   Meetings</t>
  </si>
  <si>
    <t xml:space="preserve">   Executive Board Retreat</t>
  </si>
  <si>
    <t xml:space="preserve">   Founder's Day</t>
  </si>
  <si>
    <t xml:space="preserve">   Founder's Day Luncheon</t>
  </si>
  <si>
    <t xml:space="preserve">   Organizational donations</t>
  </si>
  <si>
    <t xml:space="preserve">   Operational Expenses</t>
  </si>
  <si>
    <t xml:space="preserve">   PayPal Transaction</t>
  </si>
  <si>
    <t xml:space="preserve">   Cotillion</t>
  </si>
  <si>
    <t>Total Expenditures</t>
  </si>
  <si>
    <t>Total</t>
  </si>
  <si>
    <t xml:space="preserve"> (Balance-Expenditures)</t>
  </si>
  <si>
    <t>Budgeted Receipts</t>
  </si>
  <si>
    <t>Budgeted Expenditures</t>
  </si>
  <si>
    <t>Budgeted Total</t>
  </si>
  <si>
    <t>(Budgeted Receipts - Budgeted Expenditures)</t>
  </si>
  <si>
    <t>Actual Receipts - Budgeted Receipts</t>
  </si>
  <si>
    <t>Actual Expenditures - Budged Expenditures</t>
  </si>
  <si>
    <t>Actual -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</si>
</sst>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u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color indexed="56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/>
    <xf numFmtId="0" fontId="2" fillId="0" borderId="0" xfId="0" applyFont="1"/>
    <xf numFmtId="44" fontId="2" fillId="0" borderId="0" xfId="0" applyNumberFormat="1" applyFont="1"/>
    <xf numFmtId="0" fontId="2" fillId="0" borderId="0" xfId="0" applyFont="1" applyAlignment="1">
      <alignment horizontal="center"/>
    </xf>
    <xf numFmtId="44" fontId="3" fillId="0" borderId="1" xfId="0" applyNumberFormat="1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44" fontId="2" fillId="0" borderId="0" xfId="0" applyNumberFormat="1" applyFont="1" applyBorder="1" applyAlignment="1">
      <alignment horizontal="center"/>
    </xf>
    <xf numFmtId="44" fontId="4" fillId="0" borderId="0" xfId="0" applyNumberFormat="1" applyFont="1" applyBorder="1" applyAlignment="1">
      <alignment horizontal="center"/>
    </xf>
    <xf numFmtId="0" fontId="5" fillId="0" borderId="2" xfId="0" applyFont="1" applyBorder="1"/>
    <xf numFmtId="44" fontId="4" fillId="0" borderId="3" xfId="0" applyNumberFormat="1" applyFont="1" applyBorder="1" applyAlignment="1">
      <alignment horizontal="center"/>
    </xf>
    <xf numFmtId="44" fontId="6" fillId="0" borderId="2" xfId="0" applyNumberFormat="1" applyFont="1" applyBorder="1"/>
    <xf numFmtId="44" fontId="3" fillId="2" borderId="1" xfId="0" applyNumberFormat="1" applyFont="1" applyFill="1" applyBorder="1" applyAlignment="1">
      <alignment horizontal="center"/>
    </xf>
    <xf numFmtId="44" fontId="2" fillId="2" borderId="0" xfId="0" applyNumberFormat="1" applyFont="1" applyFill="1" applyBorder="1" applyAlignment="1">
      <alignment horizontal="center"/>
    </xf>
    <xf numFmtId="44" fontId="4" fillId="2" borderId="0" xfId="0" applyNumberFormat="1" applyFont="1" applyFill="1" applyBorder="1" applyAlignment="1">
      <alignment horizontal="center"/>
    </xf>
    <xf numFmtId="44" fontId="4" fillId="2" borderId="1" xfId="0" applyNumberFormat="1" applyFont="1" applyFill="1" applyBorder="1" applyAlignment="1">
      <alignment horizontal="center"/>
    </xf>
    <xf numFmtId="44" fontId="4" fillId="2" borderId="3" xfId="0" applyNumberFormat="1" applyFont="1" applyFill="1" applyBorder="1" applyAlignment="1">
      <alignment horizontal="center"/>
    </xf>
    <xf numFmtId="44" fontId="4" fillId="2" borderId="2" xfId="0" applyNumberFormat="1" applyFont="1" applyFill="1" applyBorder="1" applyAlignment="1">
      <alignment horizontal="center"/>
    </xf>
    <xf numFmtId="0" fontId="7" fillId="0" borderId="2" xfId="0" applyFont="1" applyBorder="1"/>
    <xf numFmtId="0" fontId="2" fillId="0" borderId="0" xfId="0" applyFont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4" fontId="2" fillId="3" borderId="1" xfId="0" applyNumberFormat="1" applyFont="1" applyFill="1" applyBorder="1" applyAlignment="1">
      <alignment horizontal="center"/>
    </xf>
    <xf numFmtId="0" fontId="7" fillId="0" borderId="2" xfId="0" applyFont="1" applyFill="1" applyBorder="1"/>
    <xf numFmtId="44" fontId="2" fillId="0" borderId="0" xfId="0" applyNumberFormat="1" applyFont="1" applyFill="1" applyBorder="1" applyAlignment="1">
      <alignment horizontal="center"/>
    </xf>
    <xf numFmtId="44" fontId="4" fillId="0" borderId="0" xfId="0" applyNumberFormat="1" applyFont="1" applyFill="1" applyBorder="1" applyAlignment="1">
      <alignment horizontal="center"/>
    </xf>
    <xf numFmtId="0" fontId="7" fillId="4" borderId="2" xfId="0" applyFont="1" applyFill="1" applyBorder="1"/>
    <xf numFmtId="0" fontId="2" fillId="4" borderId="0" xfId="0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44" fontId="2" fillId="4" borderId="0" xfId="0" applyNumberFormat="1" applyFont="1" applyFill="1" applyBorder="1" applyAlignment="1">
      <alignment horizontal="center"/>
    </xf>
    <xf numFmtId="44" fontId="4" fillId="4" borderId="0" xfId="0" applyNumberFormat="1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center"/>
    </xf>
    <xf numFmtId="44" fontId="2" fillId="4" borderId="2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2" fillId="4" borderId="0" xfId="0" applyFont="1" applyFill="1"/>
    <xf numFmtId="0" fontId="8" fillId="0" borderId="2" xfId="0" applyFont="1" applyBorder="1"/>
    <xf numFmtId="164" fontId="3" fillId="0" borderId="1" xfId="0" applyNumberFormat="1" applyFont="1" applyBorder="1" applyAlignment="1">
      <alignment horizontal="center"/>
    </xf>
    <xf numFmtId="44" fontId="3" fillId="0" borderId="2" xfId="0" applyNumberFormat="1" applyFont="1" applyBorder="1" applyAlignment="1">
      <alignment horizontal="center"/>
    </xf>
    <xf numFmtId="7" fontId="3" fillId="0" borderId="0" xfId="0" applyNumberFormat="1" applyFont="1" applyAlignment="1">
      <alignment horizontal="center"/>
    </xf>
    <xf numFmtId="44" fontId="3" fillId="0" borderId="0" xfId="0" applyNumberFormat="1" applyFont="1"/>
    <xf numFmtId="0" fontId="3" fillId="0" borderId="0" xfId="0" applyFont="1"/>
    <xf numFmtId="0" fontId="8" fillId="0" borderId="0" xfId="0" applyFont="1" applyBorder="1"/>
    <xf numFmtId="164" fontId="3" fillId="0" borderId="0" xfId="0" applyNumberFormat="1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9" fillId="0" borderId="0" xfId="0" applyNumberFormat="1" applyFont="1" applyBorder="1" applyAlignment="1">
      <alignment horizontal="center"/>
    </xf>
    <xf numFmtId="0" fontId="7" fillId="0" borderId="0" xfId="0" applyFont="1" applyBorder="1"/>
    <xf numFmtId="164" fontId="2" fillId="0" borderId="0" xfId="0" applyNumberFormat="1" applyFont="1" applyBorder="1" applyAlignment="1">
      <alignment horizontal="center"/>
    </xf>
    <xf numFmtId="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44" fontId="2" fillId="2" borderId="0" xfId="0" applyNumberFormat="1" applyFont="1" applyFill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44" fontId="3" fillId="2" borderId="2" xfId="0" applyNumberFormat="1" applyFont="1" applyFill="1" applyBorder="1" applyAlignment="1">
      <alignment horizontal="center"/>
    </xf>
    <xf numFmtId="44" fontId="4" fillId="2" borderId="0" xfId="0" applyNumberFormat="1" applyFont="1" applyFill="1" applyAlignment="1">
      <alignment horizontal="center"/>
    </xf>
    <xf numFmtId="44" fontId="2" fillId="2" borderId="2" xfId="0" applyNumberFormat="1" applyFont="1" applyFill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4" fillId="0" borderId="0" xfId="0" applyNumberFormat="1" applyFont="1" applyAlignment="1">
      <alignment horizontal="center"/>
    </xf>
    <xf numFmtId="7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7" fillId="0" borderId="1" xfId="0" applyFont="1" applyFill="1" applyBorder="1"/>
    <xf numFmtId="44" fontId="2" fillId="0" borderId="2" xfId="0" applyNumberFormat="1" applyFont="1" applyFill="1" applyBorder="1" applyAlignment="1">
      <alignment horizontal="center"/>
    </xf>
    <xf numFmtId="44" fontId="2" fillId="0" borderId="0" xfId="0" applyNumberFormat="1" applyFont="1" applyFill="1" applyAlignment="1">
      <alignment horizontal="center"/>
    </xf>
    <xf numFmtId="164" fontId="2" fillId="0" borderId="0" xfId="0" applyNumberFormat="1" applyFont="1"/>
    <xf numFmtId="0" fontId="2" fillId="0" borderId="0" xfId="0" applyFont="1" applyBorder="1"/>
    <xf numFmtId="44" fontId="2" fillId="3" borderId="2" xfId="0" applyNumberFormat="1" applyFont="1" applyFill="1" applyBorder="1" applyAlignment="1">
      <alignment horizontal="center"/>
    </xf>
    <xf numFmtId="0" fontId="7" fillId="3" borderId="2" xfId="0" applyFont="1" applyFill="1" applyBorder="1"/>
    <xf numFmtId="0" fontId="2" fillId="3" borderId="0" xfId="0" applyFont="1" applyFill="1"/>
    <xf numFmtId="0" fontId="7" fillId="0" borderId="0" xfId="0" applyFont="1"/>
    <xf numFmtId="44" fontId="2" fillId="3" borderId="0" xfId="0" applyNumberFormat="1" applyFont="1" applyFill="1"/>
    <xf numFmtId="44" fontId="3" fillId="0" borderId="4" xfId="0" applyNumberFormat="1" applyFont="1" applyBorder="1" applyAlignment="1">
      <alignment horizontal="center"/>
    </xf>
    <xf numFmtId="0" fontId="7" fillId="0" borderId="3" xfId="0" applyFont="1" applyBorder="1"/>
    <xf numFmtId="44" fontId="3" fillId="0" borderId="3" xfId="0" applyNumberFormat="1" applyFont="1" applyBorder="1" applyAlignment="1">
      <alignment horizontal="center"/>
    </xf>
    <xf numFmtId="44" fontId="2" fillId="0" borderId="5" xfId="0" applyNumberFormat="1" applyFont="1" applyBorder="1"/>
    <xf numFmtId="0" fontId="8" fillId="0" borderId="4" xfId="0" applyFont="1" applyBorder="1"/>
    <xf numFmtId="0" fontId="3" fillId="0" borderId="4" xfId="0" applyFont="1" applyBorder="1"/>
    <xf numFmtId="44" fontId="2" fillId="0" borderId="0" xfId="0" applyNumberFormat="1" applyFont="1" applyBorder="1"/>
    <xf numFmtId="164" fontId="3" fillId="0" borderId="0" xfId="0" applyNumberFormat="1" applyFont="1"/>
    <xf numFmtId="44" fontId="3" fillId="0" borderId="0" xfId="0" applyNumberFormat="1" applyFont="1" applyBorder="1"/>
    <xf numFmtId="0" fontId="3" fillId="0" borderId="0" xfId="0" applyFont="1" applyBorder="1"/>
    <xf numFmtId="0" fontId="2" fillId="0" borderId="5" xfId="0" applyFont="1" applyBorder="1"/>
    <xf numFmtId="0" fontId="10" fillId="0" borderId="0" xfId="0" applyFont="1" applyBorder="1"/>
    <xf numFmtId="44" fontId="2" fillId="0" borderId="0" xfId="0" applyNumberFormat="1" applyFont="1" applyBorder="1" applyAlignment="1">
      <alignment horizontal="left"/>
    </xf>
    <xf numFmtId="0" fontId="11" fillId="0" borderId="0" xfId="0" applyFont="1" applyBorder="1"/>
    <xf numFmtId="4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awnTy/AppData/Local/Microsoft/Windows/Temporary%20Internet%20Files/Content.IE5/3AF6A524/2014-2015%20BOS%20Itemized%20Budget%20Oct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2014 Dues"/>
      <sheetName val="donations"/>
    </sheetNames>
    <sheetDataSet>
      <sheetData sheetId="0"/>
      <sheetData sheetId="1">
        <row r="29">
          <cell r="L29">
            <v>2047</v>
          </cell>
          <cell r="M29">
            <v>419</v>
          </cell>
          <cell r="N29">
            <v>1177</v>
          </cell>
          <cell r="O29">
            <v>2214</v>
          </cell>
          <cell r="P29">
            <v>898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</row>
        <row r="36">
          <cell r="L36">
            <v>0</v>
          </cell>
          <cell r="M36">
            <v>269</v>
          </cell>
          <cell r="N36">
            <v>164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</row>
        <row r="44">
          <cell r="L44">
            <v>0</v>
          </cell>
          <cell r="M44">
            <v>548</v>
          </cell>
          <cell r="N44">
            <v>274</v>
          </cell>
          <cell r="O44">
            <v>124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55">
          <cell r="L55">
            <v>552</v>
          </cell>
          <cell r="M55">
            <v>0</v>
          </cell>
          <cell r="N55">
            <v>799</v>
          </cell>
          <cell r="O55">
            <v>1008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63">
          <cell r="L63">
            <v>0</v>
          </cell>
          <cell r="M63">
            <v>0</v>
          </cell>
          <cell r="N63">
            <v>424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74">
          <cell r="L74">
            <v>759</v>
          </cell>
          <cell r="N74">
            <v>554</v>
          </cell>
          <cell r="O74">
            <v>1562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</row>
        <row r="80">
          <cell r="L80">
            <v>654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05"/>
  <sheetViews>
    <sheetView tabSelected="1" workbookViewId="0">
      <selection activeCell="C13" sqref="C13"/>
    </sheetView>
  </sheetViews>
  <sheetFormatPr defaultRowHeight="11.25" x14ac:dyDescent="0.2"/>
  <cols>
    <col min="1" max="1" width="45.5703125" style="2" bestFit="1" customWidth="1"/>
    <col min="2" max="2" width="0.7109375" style="2" customWidth="1"/>
    <col min="3" max="3" width="10.42578125" style="3" bestFit="1" customWidth="1"/>
    <col min="4" max="5" width="0.5703125" style="3" customWidth="1"/>
    <col min="6" max="6" width="9.5703125" style="3" bestFit="1" customWidth="1"/>
    <col min="7" max="8" width="9.28515625" style="3" customWidth="1"/>
    <col min="9" max="9" width="9.7109375" style="3" bestFit="1" customWidth="1"/>
    <col min="10" max="10" width="10.42578125" style="3" customWidth="1"/>
    <col min="11" max="12" width="9.42578125" style="3" bestFit="1" customWidth="1"/>
    <col min="13" max="13" width="8.28515625" style="3" bestFit="1" customWidth="1"/>
    <col min="14" max="14" width="8.85546875" style="3" bestFit="1" customWidth="1"/>
    <col min="15" max="15" width="9.5703125" style="3" bestFit="1" customWidth="1"/>
    <col min="16" max="16" width="10.42578125" style="3" bestFit="1" customWidth="1"/>
    <col min="17" max="17" width="9.5703125" style="3" bestFit="1" customWidth="1"/>
    <col min="18" max="18" width="7.7109375" style="3" bestFit="1" customWidth="1"/>
    <col min="19" max="19" width="10.42578125" style="3" customWidth="1"/>
    <col min="20" max="20" width="0.5703125" style="2" customWidth="1"/>
    <col min="21" max="256" width="9.140625" style="2"/>
    <col min="257" max="257" width="45.5703125" style="2" bestFit="1" customWidth="1"/>
    <col min="258" max="258" width="0.7109375" style="2" customWidth="1"/>
    <col min="259" max="259" width="10.42578125" style="2" bestFit="1" customWidth="1"/>
    <col min="260" max="261" width="0.5703125" style="2" customWidth="1"/>
    <col min="262" max="262" width="9.5703125" style="2" bestFit="1" customWidth="1"/>
    <col min="263" max="264" width="9.28515625" style="2" customWidth="1"/>
    <col min="265" max="265" width="9.7109375" style="2" bestFit="1" customWidth="1"/>
    <col min="266" max="266" width="10.42578125" style="2" customWidth="1"/>
    <col min="267" max="268" width="9.42578125" style="2" bestFit="1" customWidth="1"/>
    <col min="269" max="269" width="8.28515625" style="2" bestFit="1" customWidth="1"/>
    <col min="270" max="270" width="8.85546875" style="2" bestFit="1" customWidth="1"/>
    <col min="271" max="271" width="9.5703125" style="2" bestFit="1" customWidth="1"/>
    <col min="272" max="272" width="10.42578125" style="2" bestFit="1" customWidth="1"/>
    <col min="273" max="273" width="9.5703125" style="2" bestFit="1" customWidth="1"/>
    <col min="274" max="274" width="7.7109375" style="2" bestFit="1" customWidth="1"/>
    <col min="275" max="275" width="10.42578125" style="2" customWidth="1"/>
    <col min="276" max="276" width="0.5703125" style="2" customWidth="1"/>
    <col min="277" max="512" width="9.140625" style="2"/>
    <col min="513" max="513" width="45.5703125" style="2" bestFit="1" customWidth="1"/>
    <col min="514" max="514" width="0.7109375" style="2" customWidth="1"/>
    <col min="515" max="515" width="10.42578125" style="2" bestFit="1" customWidth="1"/>
    <col min="516" max="517" width="0.5703125" style="2" customWidth="1"/>
    <col min="518" max="518" width="9.5703125" style="2" bestFit="1" customWidth="1"/>
    <col min="519" max="520" width="9.28515625" style="2" customWidth="1"/>
    <col min="521" max="521" width="9.7109375" style="2" bestFit="1" customWidth="1"/>
    <col min="522" max="522" width="10.42578125" style="2" customWidth="1"/>
    <col min="523" max="524" width="9.42578125" style="2" bestFit="1" customWidth="1"/>
    <col min="525" max="525" width="8.28515625" style="2" bestFit="1" customWidth="1"/>
    <col min="526" max="526" width="8.85546875" style="2" bestFit="1" customWidth="1"/>
    <col min="527" max="527" width="9.5703125" style="2" bestFit="1" customWidth="1"/>
    <col min="528" max="528" width="10.42578125" style="2" bestFit="1" customWidth="1"/>
    <col min="529" max="529" width="9.5703125" style="2" bestFit="1" customWidth="1"/>
    <col min="530" max="530" width="7.7109375" style="2" bestFit="1" customWidth="1"/>
    <col min="531" max="531" width="10.42578125" style="2" customWidth="1"/>
    <col min="532" max="532" width="0.5703125" style="2" customWidth="1"/>
    <col min="533" max="768" width="9.140625" style="2"/>
    <col min="769" max="769" width="45.5703125" style="2" bestFit="1" customWidth="1"/>
    <col min="770" max="770" width="0.7109375" style="2" customWidth="1"/>
    <col min="771" max="771" width="10.42578125" style="2" bestFit="1" customWidth="1"/>
    <col min="772" max="773" width="0.5703125" style="2" customWidth="1"/>
    <col min="774" max="774" width="9.5703125" style="2" bestFit="1" customWidth="1"/>
    <col min="775" max="776" width="9.28515625" style="2" customWidth="1"/>
    <col min="777" max="777" width="9.7109375" style="2" bestFit="1" customWidth="1"/>
    <col min="778" max="778" width="10.42578125" style="2" customWidth="1"/>
    <col min="779" max="780" width="9.42578125" style="2" bestFit="1" customWidth="1"/>
    <col min="781" max="781" width="8.28515625" style="2" bestFit="1" customWidth="1"/>
    <col min="782" max="782" width="8.85546875" style="2" bestFit="1" customWidth="1"/>
    <col min="783" max="783" width="9.5703125" style="2" bestFit="1" customWidth="1"/>
    <col min="784" max="784" width="10.42578125" style="2" bestFit="1" customWidth="1"/>
    <col min="785" max="785" width="9.5703125" style="2" bestFit="1" customWidth="1"/>
    <col min="786" max="786" width="7.7109375" style="2" bestFit="1" customWidth="1"/>
    <col min="787" max="787" width="10.42578125" style="2" customWidth="1"/>
    <col min="788" max="788" width="0.5703125" style="2" customWidth="1"/>
    <col min="789" max="1024" width="9.140625" style="2"/>
    <col min="1025" max="1025" width="45.5703125" style="2" bestFit="1" customWidth="1"/>
    <col min="1026" max="1026" width="0.7109375" style="2" customWidth="1"/>
    <col min="1027" max="1027" width="10.42578125" style="2" bestFit="1" customWidth="1"/>
    <col min="1028" max="1029" width="0.5703125" style="2" customWidth="1"/>
    <col min="1030" max="1030" width="9.5703125" style="2" bestFit="1" customWidth="1"/>
    <col min="1031" max="1032" width="9.28515625" style="2" customWidth="1"/>
    <col min="1033" max="1033" width="9.7109375" style="2" bestFit="1" customWidth="1"/>
    <col min="1034" max="1034" width="10.42578125" style="2" customWidth="1"/>
    <col min="1035" max="1036" width="9.42578125" style="2" bestFit="1" customWidth="1"/>
    <col min="1037" max="1037" width="8.28515625" style="2" bestFit="1" customWidth="1"/>
    <col min="1038" max="1038" width="8.85546875" style="2" bestFit="1" customWidth="1"/>
    <col min="1039" max="1039" width="9.5703125" style="2" bestFit="1" customWidth="1"/>
    <col min="1040" max="1040" width="10.42578125" style="2" bestFit="1" customWidth="1"/>
    <col min="1041" max="1041" width="9.5703125" style="2" bestFit="1" customWidth="1"/>
    <col min="1042" max="1042" width="7.7109375" style="2" bestFit="1" customWidth="1"/>
    <col min="1043" max="1043" width="10.42578125" style="2" customWidth="1"/>
    <col min="1044" max="1044" width="0.5703125" style="2" customWidth="1"/>
    <col min="1045" max="1280" width="9.140625" style="2"/>
    <col min="1281" max="1281" width="45.5703125" style="2" bestFit="1" customWidth="1"/>
    <col min="1282" max="1282" width="0.7109375" style="2" customWidth="1"/>
    <col min="1283" max="1283" width="10.42578125" style="2" bestFit="1" customWidth="1"/>
    <col min="1284" max="1285" width="0.5703125" style="2" customWidth="1"/>
    <col min="1286" max="1286" width="9.5703125" style="2" bestFit="1" customWidth="1"/>
    <col min="1287" max="1288" width="9.28515625" style="2" customWidth="1"/>
    <col min="1289" max="1289" width="9.7109375" style="2" bestFit="1" customWidth="1"/>
    <col min="1290" max="1290" width="10.42578125" style="2" customWidth="1"/>
    <col min="1291" max="1292" width="9.42578125" style="2" bestFit="1" customWidth="1"/>
    <col min="1293" max="1293" width="8.28515625" style="2" bestFit="1" customWidth="1"/>
    <col min="1294" max="1294" width="8.85546875" style="2" bestFit="1" customWidth="1"/>
    <col min="1295" max="1295" width="9.5703125" style="2" bestFit="1" customWidth="1"/>
    <col min="1296" max="1296" width="10.42578125" style="2" bestFit="1" customWidth="1"/>
    <col min="1297" max="1297" width="9.5703125" style="2" bestFit="1" customWidth="1"/>
    <col min="1298" max="1298" width="7.7109375" style="2" bestFit="1" customWidth="1"/>
    <col min="1299" max="1299" width="10.42578125" style="2" customWidth="1"/>
    <col min="1300" max="1300" width="0.5703125" style="2" customWidth="1"/>
    <col min="1301" max="1536" width="9.140625" style="2"/>
    <col min="1537" max="1537" width="45.5703125" style="2" bestFit="1" customWidth="1"/>
    <col min="1538" max="1538" width="0.7109375" style="2" customWidth="1"/>
    <col min="1539" max="1539" width="10.42578125" style="2" bestFit="1" customWidth="1"/>
    <col min="1540" max="1541" width="0.5703125" style="2" customWidth="1"/>
    <col min="1542" max="1542" width="9.5703125" style="2" bestFit="1" customWidth="1"/>
    <col min="1543" max="1544" width="9.28515625" style="2" customWidth="1"/>
    <col min="1545" max="1545" width="9.7109375" style="2" bestFit="1" customWidth="1"/>
    <col min="1546" max="1546" width="10.42578125" style="2" customWidth="1"/>
    <col min="1547" max="1548" width="9.42578125" style="2" bestFit="1" customWidth="1"/>
    <col min="1549" max="1549" width="8.28515625" style="2" bestFit="1" customWidth="1"/>
    <col min="1550" max="1550" width="8.85546875" style="2" bestFit="1" customWidth="1"/>
    <col min="1551" max="1551" width="9.5703125" style="2" bestFit="1" customWidth="1"/>
    <col min="1552" max="1552" width="10.42578125" style="2" bestFit="1" customWidth="1"/>
    <col min="1553" max="1553" width="9.5703125" style="2" bestFit="1" customWidth="1"/>
    <col min="1554" max="1554" width="7.7109375" style="2" bestFit="1" customWidth="1"/>
    <col min="1555" max="1555" width="10.42578125" style="2" customWidth="1"/>
    <col min="1556" max="1556" width="0.5703125" style="2" customWidth="1"/>
    <col min="1557" max="1792" width="9.140625" style="2"/>
    <col min="1793" max="1793" width="45.5703125" style="2" bestFit="1" customWidth="1"/>
    <col min="1794" max="1794" width="0.7109375" style="2" customWidth="1"/>
    <col min="1795" max="1795" width="10.42578125" style="2" bestFit="1" customWidth="1"/>
    <col min="1796" max="1797" width="0.5703125" style="2" customWidth="1"/>
    <col min="1798" max="1798" width="9.5703125" style="2" bestFit="1" customWidth="1"/>
    <col min="1799" max="1800" width="9.28515625" style="2" customWidth="1"/>
    <col min="1801" max="1801" width="9.7109375" style="2" bestFit="1" customWidth="1"/>
    <col min="1802" max="1802" width="10.42578125" style="2" customWidth="1"/>
    <col min="1803" max="1804" width="9.42578125" style="2" bestFit="1" customWidth="1"/>
    <col min="1805" max="1805" width="8.28515625" style="2" bestFit="1" customWidth="1"/>
    <col min="1806" max="1806" width="8.85546875" style="2" bestFit="1" customWidth="1"/>
    <col min="1807" max="1807" width="9.5703125" style="2" bestFit="1" customWidth="1"/>
    <col min="1808" max="1808" width="10.42578125" style="2" bestFit="1" customWidth="1"/>
    <col min="1809" max="1809" width="9.5703125" style="2" bestFit="1" customWidth="1"/>
    <col min="1810" max="1810" width="7.7109375" style="2" bestFit="1" customWidth="1"/>
    <col min="1811" max="1811" width="10.42578125" style="2" customWidth="1"/>
    <col min="1812" max="1812" width="0.5703125" style="2" customWidth="1"/>
    <col min="1813" max="2048" width="9.140625" style="2"/>
    <col min="2049" max="2049" width="45.5703125" style="2" bestFit="1" customWidth="1"/>
    <col min="2050" max="2050" width="0.7109375" style="2" customWidth="1"/>
    <col min="2051" max="2051" width="10.42578125" style="2" bestFit="1" customWidth="1"/>
    <col min="2052" max="2053" width="0.5703125" style="2" customWidth="1"/>
    <col min="2054" max="2054" width="9.5703125" style="2" bestFit="1" customWidth="1"/>
    <col min="2055" max="2056" width="9.28515625" style="2" customWidth="1"/>
    <col min="2057" max="2057" width="9.7109375" style="2" bestFit="1" customWidth="1"/>
    <col min="2058" max="2058" width="10.42578125" style="2" customWidth="1"/>
    <col min="2059" max="2060" width="9.42578125" style="2" bestFit="1" customWidth="1"/>
    <col min="2061" max="2061" width="8.28515625" style="2" bestFit="1" customWidth="1"/>
    <col min="2062" max="2062" width="8.85546875" style="2" bestFit="1" customWidth="1"/>
    <col min="2063" max="2063" width="9.5703125" style="2" bestFit="1" customWidth="1"/>
    <col min="2064" max="2064" width="10.42578125" style="2" bestFit="1" customWidth="1"/>
    <col min="2065" max="2065" width="9.5703125" style="2" bestFit="1" customWidth="1"/>
    <col min="2066" max="2066" width="7.7109375" style="2" bestFit="1" customWidth="1"/>
    <col min="2067" max="2067" width="10.42578125" style="2" customWidth="1"/>
    <col min="2068" max="2068" width="0.5703125" style="2" customWidth="1"/>
    <col min="2069" max="2304" width="9.140625" style="2"/>
    <col min="2305" max="2305" width="45.5703125" style="2" bestFit="1" customWidth="1"/>
    <col min="2306" max="2306" width="0.7109375" style="2" customWidth="1"/>
    <col min="2307" max="2307" width="10.42578125" style="2" bestFit="1" customWidth="1"/>
    <col min="2308" max="2309" width="0.5703125" style="2" customWidth="1"/>
    <col min="2310" max="2310" width="9.5703125" style="2" bestFit="1" customWidth="1"/>
    <col min="2311" max="2312" width="9.28515625" style="2" customWidth="1"/>
    <col min="2313" max="2313" width="9.7109375" style="2" bestFit="1" customWidth="1"/>
    <col min="2314" max="2314" width="10.42578125" style="2" customWidth="1"/>
    <col min="2315" max="2316" width="9.42578125" style="2" bestFit="1" customWidth="1"/>
    <col min="2317" max="2317" width="8.28515625" style="2" bestFit="1" customWidth="1"/>
    <col min="2318" max="2318" width="8.85546875" style="2" bestFit="1" customWidth="1"/>
    <col min="2319" max="2319" width="9.5703125" style="2" bestFit="1" customWidth="1"/>
    <col min="2320" max="2320" width="10.42578125" style="2" bestFit="1" customWidth="1"/>
    <col min="2321" max="2321" width="9.5703125" style="2" bestFit="1" customWidth="1"/>
    <col min="2322" max="2322" width="7.7109375" style="2" bestFit="1" customWidth="1"/>
    <col min="2323" max="2323" width="10.42578125" style="2" customWidth="1"/>
    <col min="2324" max="2324" width="0.5703125" style="2" customWidth="1"/>
    <col min="2325" max="2560" width="9.140625" style="2"/>
    <col min="2561" max="2561" width="45.5703125" style="2" bestFit="1" customWidth="1"/>
    <col min="2562" max="2562" width="0.7109375" style="2" customWidth="1"/>
    <col min="2563" max="2563" width="10.42578125" style="2" bestFit="1" customWidth="1"/>
    <col min="2564" max="2565" width="0.5703125" style="2" customWidth="1"/>
    <col min="2566" max="2566" width="9.5703125" style="2" bestFit="1" customWidth="1"/>
    <col min="2567" max="2568" width="9.28515625" style="2" customWidth="1"/>
    <col min="2569" max="2569" width="9.7109375" style="2" bestFit="1" customWidth="1"/>
    <col min="2570" max="2570" width="10.42578125" style="2" customWidth="1"/>
    <col min="2571" max="2572" width="9.42578125" style="2" bestFit="1" customWidth="1"/>
    <col min="2573" max="2573" width="8.28515625" style="2" bestFit="1" customWidth="1"/>
    <col min="2574" max="2574" width="8.85546875" style="2" bestFit="1" customWidth="1"/>
    <col min="2575" max="2575" width="9.5703125" style="2" bestFit="1" customWidth="1"/>
    <col min="2576" max="2576" width="10.42578125" style="2" bestFit="1" customWidth="1"/>
    <col min="2577" max="2577" width="9.5703125" style="2" bestFit="1" customWidth="1"/>
    <col min="2578" max="2578" width="7.7109375" style="2" bestFit="1" customWidth="1"/>
    <col min="2579" max="2579" width="10.42578125" style="2" customWidth="1"/>
    <col min="2580" max="2580" width="0.5703125" style="2" customWidth="1"/>
    <col min="2581" max="2816" width="9.140625" style="2"/>
    <col min="2817" max="2817" width="45.5703125" style="2" bestFit="1" customWidth="1"/>
    <col min="2818" max="2818" width="0.7109375" style="2" customWidth="1"/>
    <col min="2819" max="2819" width="10.42578125" style="2" bestFit="1" customWidth="1"/>
    <col min="2820" max="2821" width="0.5703125" style="2" customWidth="1"/>
    <col min="2822" max="2822" width="9.5703125" style="2" bestFit="1" customWidth="1"/>
    <col min="2823" max="2824" width="9.28515625" style="2" customWidth="1"/>
    <col min="2825" max="2825" width="9.7109375" style="2" bestFit="1" customWidth="1"/>
    <col min="2826" max="2826" width="10.42578125" style="2" customWidth="1"/>
    <col min="2827" max="2828" width="9.42578125" style="2" bestFit="1" customWidth="1"/>
    <col min="2829" max="2829" width="8.28515625" style="2" bestFit="1" customWidth="1"/>
    <col min="2830" max="2830" width="8.85546875" style="2" bestFit="1" customWidth="1"/>
    <col min="2831" max="2831" width="9.5703125" style="2" bestFit="1" customWidth="1"/>
    <col min="2832" max="2832" width="10.42578125" style="2" bestFit="1" customWidth="1"/>
    <col min="2833" max="2833" width="9.5703125" style="2" bestFit="1" customWidth="1"/>
    <col min="2834" max="2834" width="7.7109375" style="2" bestFit="1" customWidth="1"/>
    <col min="2835" max="2835" width="10.42578125" style="2" customWidth="1"/>
    <col min="2836" max="2836" width="0.5703125" style="2" customWidth="1"/>
    <col min="2837" max="3072" width="9.140625" style="2"/>
    <col min="3073" max="3073" width="45.5703125" style="2" bestFit="1" customWidth="1"/>
    <col min="3074" max="3074" width="0.7109375" style="2" customWidth="1"/>
    <col min="3075" max="3075" width="10.42578125" style="2" bestFit="1" customWidth="1"/>
    <col min="3076" max="3077" width="0.5703125" style="2" customWidth="1"/>
    <col min="3078" max="3078" width="9.5703125" style="2" bestFit="1" customWidth="1"/>
    <col min="3079" max="3080" width="9.28515625" style="2" customWidth="1"/>
    <col min="3081" max="3081" width="9.7109375" style="2" bestFit="1" customWidth="1"/>
    <col min="3082" max="3082" width="10.42578125" style="2" customWidth="1"/>
    <col min="3083" max="3084" width="9.42578125" style="2" bestFit="1" customWidth="1"/>
    <col min="3085" max="3085" width="8.28515625" style="2" bestFit="1" customWidth="1"/>
    <col min="3086" max="3086" width="8.85546875" style="2" bestFit="1" customWidth="1"/>
    <col min="3087" max="3087" width="9.5703125" style="2" bestFit="1" customWidth="1"/>
    <col min="3088" max="3088" width="10.42578125" style="2" bestFit="1" customWidth="1"/>
    <col min="3089" max="3089" width="9.5703125" style="2" bestFit="1" customWidth="1"/>
    <col min="3090" max="3090" width="7.7109375" style="2" bestFit="1" customWidth="1"/>
    <col min="3091" max="3091" width="10.42578125" style="2" customWidth="1"/>
    <col min="3092" max="3092" width="0.5703125" style="2" customWidth="1"/>
    <col min="3093" max="3328" width="9.140625" style="2"/>
    <col min="3329" max="3329" width="45.5703125" style="2" bestFit="1" customWidth="1"/>
    <col min="3330" max="3330" width="0.7109375" style="2" customWidth="1"/>
    <col min="3331" max="3331" width="10.42578125" style="2" bestFit="1" customWidth="1"/>
    <col min="3332" max="3333" width="0.5703125" style="2" customWidth="1"/>
    <col min="3334" max="3334" width="9.5703125" style="2" bestFit="1" customWidth="1"/>
    <col min="3335" max="3336" width="9.28515625" style="2" customWidth="1"/>
    <col min="3337" max="3337" width="9.7109375" style="2" bestFit="1" customWidth="1"/>
    <col min="3338" max="3338" width="10.42578125" style="2" customWidth="1"/>
    <col min="3339" max="3340" width="9.42578125" style="2" bestFit="1" customWidth="1"/>
    <col min="3341" max="3341" width="8.28515625" style="2" bestFit="1" customWidth="1"/>
    <col min="3342" max="3342" width="8.85546875" style="2" bestFit="1" customWidth="1"/>
    <col min="3343" max="3343" width="9.5703125" style="2" bestFit="1" customWidth="1"/>
    <col min="3344" max="3344" width="10.42578125" style="2" bestFit="1" customWidth="1"/>
    <col min="3345" max="3345" width="9.5703125" style="2" bestFit="1" customWidth="1"/>
    <col min="3346" max="3346" width="7.7109375" style="2" bestFit="1" customWidth="1"/>
    <col min="3347" max="3347" width="10.42578125" style="2" customWidth="1"/>
    <col min="3348" max="3348" width="0.5703125" style="2" customWidth="1"/>
    <col min="3349" max="3584" width="9.140625" style="2"/>
    <col min="3585" max="3585" width="45.5703125" style="2" bestFit="1" customWidth="1"/>
    <col min="3586" max="3586" width="0.7109375" style="2" customWidth="1"/>
    <col min="3587" max="3587" width="10.42578125" style="2" bestFit="1" customWidth="1"/>
    <col min="3588" max="3589" width="0.5703125" style="2" customWidth="1"/>
    <col min="3590" max="3590" width="9.5703125" style="2" bestFit="1" customWidth="1"/>
    <col min="3591" max="3592" width="9.28515625" style="2" customWidth="1"/>
    <col min="3593" max="3593" width="9.7109375" style="2" bestFit="1" customWidth="1"/>
    <col min="3594" max="3594" width="10.42578125" style="2" customWidth="1"/>
    <col min="3595" max="3596" width="9.42578125" style="2" bestFit="1" customWidth="1"/>
    <col min="3597" max="3597" width="8.28515625" style="2" bestFit="1" customWidth="1"/>
    <col min="3598" max="3598" width="8.85546875" style="2" bestFit="1" customWidth="1"/>
    <col min="3599" max="3599" width="9.5703125" style="2" bestFit="1" customWidth="1"/>
    <col min="3600" max="3600" width="10.42578125" style="2" bestFit="1" customWidth="1"/>
    <col min="3601" max="3601" width="9.5703125" style="2" bestFit="1" customWidth="1"/>
    <col min="3602" max="3602" width="7.7109375" style="2" bestFit="1" customWidth="1"/>
    <col min="3603" max="3603" width="10.42578125" style="2" customWidth="1"/>
    <col min="3604" max="3604" width="0.5703125" style="2" customWidth="1"/>
    <col min="3605" max="3840" width="9.140625" style="2"/>
    <col min="3841" max="3841" width="45.5703125" style="2" bestFit="1" customWidth="1"/>
    <col min="3842" max="3842" width="0.7109375" style="2" customWidth="1"/>
    <col min="3843" max="3843" width="10.42578125" style="2" bestFit="1" customWidth="1"/>
    <col min="3844" max="3845" width="0.5703125" style="2" customWidth="1"/>
    <col min="3846" max="3846" width="9.5703125" style="2" bestFit="1" customWidth="1"/>
    <col min="3847" max="3848" width="9.28515625" style="2" customWidth="1"/>
    <col min="3849" max="3849" width="9.7109375" style="2" bestFit="1" customWidth="1"/>
    <col min="3850" max="3850" width="10.42578125" style="2" customWidth="1"/>
    <col min="3851" max="3852" width="9.42578125" style="2" bestFit="1" customWidth="1"/>
    <col min="3853" max="3853" width="8.28515625" style="2" bestFit="1" customWidth="1"/>
    <col min="3854" max="3854" width="8.85546875" style="2" bestFit="1" customWidth="1"/>
    <col min="3855" max="3855" width="9.5703125" style="2" bestFit="1" customWidth="1"/>
    <col min="3856" max="3856" width="10.42578125" style="2" bestFit="1" customWidth="1"/>
    <col min="3857" max="3857" width="9.5703125" style="2" bestFit="1" customWidth="1"/>
    <col min="3858" max="3858" width="7.7109375" style="2" bestFit="1" customWidth="1"/>
    <col min="3859" max="3859" width="10.42578125" style="2" customWidth="1"/>
    <col min="3860" max="3860" width="0.5703125" style="2" customWidth="1"/>
    <col min="3861" max="4096" width="9.140625" style="2"/>
    <col min="4097" max="4097" width="45.5703125" style="2" bestFit="1" customWidth="1"/>
    <col min="4098" max="4098" width="0.7109375" style="2" customWidth="1"/>
    <col min="4099" max="4099" width="10.42578125" style="2" bestFit="1" customWidth="1"/>
    <col min="4100" max="4101" width="0.5703125" style="2" customWidth="1"/>
    <col min="4102" max="4102" width="9.5703125" style="2" bestFit="1" customWidth="1"/>
    <col min="4103" max="4104" width="9.28515625" style="2" customWidth="1"/>
    <col min="4105" max="4105" width="9.7109375" style="2" bestFit="1" customWidth="1"/>
    <col min="4106" max="4106" width="10.42578125" style="2" customWidth="1"/>
    <col min="4107" max="4108" width="9.42578125" style="2" bestFit="1" customWidth="1"/>
    <col min="4109" max="4109" width="8.28515625" style="2" bestFit="1" customWidth="1"/>
    <col min="4110" max="4110" width="8.85546875" style="2" bestFit="1" customWidth="1"/>
    <col min="4111" max="4111" width="9.5703125" style="2" bestFit="1" customWidth="1"/>
    <col min="4112" max="4112" width="10.42578125" style="2" bestFit="1" customWidth="1"/>
    <col min="4113" max="4113" width="9.5703125" style="2" bestFit="1" customWidth="1"/>
    <col min="4114" max="4114" width="7.7109375" style="2" bestFit="1" customWidth="1"/>
    <col min="4115" max="4115" width="10.42578125" style="2" customWidth="1"/>
    <col min="4116" max="4116" width="0.5703125" style="2" customWidth="1"/>
    <col min="4117" max="4352" width="9.140625" style="2"/>
    <col min="4353" max="4353" width="45.5703125" style="2" bestFit="1" customWidth="1"/>
    <col min="4354" max="4354" width="0.7109375" style="2" customWidth="1"/>
    <col min="4355" max="4355" width="10.42578125" style="2" bestFit="1" customWidth="1"/>
    <col min="4356" max="4357" width="0.5703125" style="2" customWidth="1"/>
    <col min="4358" max="4358" width="9.5703125" style="2" bestFit="1" customWidth="1"/>
    <col min="4359" max="4360" width="9.28515625" style="2" customWidth="1"/>
    <col min="4361" max="4361" width="9.7109375" style="2" bestFit="1" customWidth="1"/>
    <col min="4362" max="4362" width="10.42578125" style="2" customWidth="1"/>
    <col min="4363" max="4364" width="9.42578125" style="2" bestFit="1" customWidth="1"/>
    <col min="4365" max="4365" width="8.28515625" style="2" bestFit="1" customWidth="1"/>
    <col min="4366" max="4366" width="8.85546875" style="2" bestFit="1" customWidth="1"/>
    <col min="4367" max="4367" width="9.5703125" style="2" bestFit="1" customWidth="1"/>
    <col min="4368" max="4368" width="10.42578125" style="2" bestFit="1" customWidth="1"/>
    <col min="4369" max="4369" width="9.5703125" style="2" bestFit="1" customWidth="1"/>
    <col min="4370" max="4370" width="7.7109375" style="2" bestFit="1" customWidth="1"/>
    <col min="4371" max="4371" width="10.42578125" style="2" customWidth="1"/>
    <col min="4372" max="4372" width="0.5703125" style="2" customWidth="1"/>
    <col min="4373" max="4608" width="9.140625" style="2"/>
    <col min="4609" max="4609" width="45.5703125" style="2" bestFit="1" customWidth="1"/>
    <col min="4610" max="4610" width="0.7109375" style="2" customWidth="1"/>
    <col min="4611" max="4611" width="10.42578125" style="2" bestFit="1" customWidth="1"/>
    <col min="4612" max="4613" width="0.5703125" style="2" customWidth="1"/>
    <col min="4614" max="4614" width="9.5703125" style="2" bestFit="1" customWidth="1"/>
    <col min="4615" max="4616" width="9.28515625" style="2" customWidth="1"/>
    <col min="4617" max="4617" width="9.7109375" style="2" bestFit="1" customWidth="1"/>
    <col min="4618" max="4618" width="10.42578125" style="2" customWidth="1"/>
    <col min="4619" max="4620" width="9.42578125" style="2" bestFit="1" customWidth="1"/>
    <col min="4621" max="4621" width="8.28515625" style="2" bestFit="1" customWidth="1"/>
    <col min="4622" max="4622" width="8.85546875" style="2" bestFit="1" customWidth="1"/>
    <col min="4623" max="4623" width="9.5703125" style="2" bestFit="1" customWidth="1"/>
    <col min="4624" max="4624" width="10.42578125" style="2" bestFit="1" customWidth="1"/>
    <col min="4625" max="4625" width="9.5703125" style="2" bestFit="1" customWidth="1"/>
    <col min="4626" max="4626" width="7.7109375" style="2" bestFit="1" customWidth="1"/>
    <col min="4627" max="4627" width="10.42578125" style="2" customWidth="1"/>
    <col min="4628" max="4628" width="0.5703125" style="2" customWidth="1"/>
    <col min="4629" max="4864" width="9.140625" style="2"/>
    <col min="4865" max="4865" width="45.5703125" style="2" bestFit="1" customWidth="1"/>
    <col min="4866" max="4866" width="0.7109375" style="2" customWidth="1"/>
    <col min="4867" max="4867" width="10.42578125" style="2" bestFit="1" customWidth="1"/>
    <col min="4868" max="4869" width="0.5703125" style="2" customWidth="1"/>
    <col min="4870" max="4870" width="9.5703125" style="2" bestFit="1" customWidth="1"/>
    <col min="4871" max="4872" width="9.28515625" style="2" customWidth="1"/>
    <col min="4873" max="4873" width="9.7109375" style="2" bestFit="1" customWidth="1"/>
    <col min="4874" max="4874" width="10.42578125" style="2" customWidth="1"/>
    <col min="4875" max="4876" width="9.42578125" style="2" bestFit="1" customWidth="1"/>
    <col min="4877" max="4877" width="8.28515625" style="2" bestFit="1" customWidth="1"/>
    <col min="4878" max="4878" width="8.85546875" style="2" bestFit="1" customWidth="1"/>
    <col min="4879" max="4879" width="9.5703125" style="2" bestFit="1" customWidth="1"/>
    <col min="4880" max="4880" width="10.42578125" style="2" bestFit="1" customWidth="1"/>
    <col min="4881" max="4881" width="9.5703125" style="2" bestFit="1" customWidth="1"/>
    <col min="4882" max="4882" width="7.7109375" style="2" bestFit="1" customWidth="1"/>
    <col min="4883" max="4883" width="10.42578125" style="2" customWidth="1"/>
    <col min="4884" max="4884" width="0.5703125" style="2" customWidth="1"/>
    <col min="4885" max="5120" width="9.140625" style="2"/>
    <col min="5121" max="5121" width="45.5703125" style="2" bestFit="1" customWidth="1"/>
    <col min="5122" max="5122" width="0.7109375" style="2" customWidth="1"/>
    <col min="5123" max="5123" width="10.42578125" style="2" bestFit="1" customWidth="1"/>
    <col min="5124" max="5125" width="0.5703125" style="2" customWidth="1"/>
    <col min="5126" max="5126" width="9.5703125" style="2" bestFit="1" customWidth="1"/>
    <col min="5127" max="5128" width="9.28515625" style="2" customWidth="1"/>
    <col min="5129" max="5129" width="9.7109375" style="2" bestFit="1" customWidth="1"/>
    <col min="5130" max="5130" width="10.42578125" style="2" customWidth="1"/>
    <col min="5131" max="5132" width="9.42578125" style="2" bestFit="1" customWidth="1"/>
    <col min="5133" max="5133" width="8.28515625" style="2" bestFit="1" customWidth="1"/>
    <col min="5134" max="5134" width="8.85546875" style="2" bestFit="1" customWidth="1"/>
    <col min="5135" max="5135" width="9.5703125" style="2" bestFit="1" customWidth="1"/>
    <col min="5136" max="5136" width="10.42578125" style="2" bestFit="1" customWidth="1"/>
    <col min="5137" max="5137" width="9.5703125" style="2" bestFit="1" customWidth="1"/>
    <col min="5138" max="5138" width="7.7109375" style="2" bestFit="1" customWidth="1"/>
    <col min="5139" max="5139" width="10.42578125" style="2" customWidth="1"/>
    <col min="5140" max="5140" width="0.5703125" style="2" customWidth="1"/>
    <col min="5141" max="5376" width="9.140625" style="2"/>
    <col min="5377" max="5377" width="45.5703125" style="2" bestFit="1" customWidth="1"/>
    <col min="5378" max="5378" width="0.7109375" style="2" customWidth="1"/>
    <col min="5379" max="5379" width="10.42578125" style="2" bestFit="1" customWidth="1"/>
    <col min="5380" max="5381" width="0.5703125" style="2" customWidth="1"/>
    <col min="5382" max="5382" width="9.5703125" style="2" bestFit="1" customWidth="1"/>
    <col min="5383" max="5384" width="9.28515625" style="2" customWidth="1"/>
    <col min="5385" max="5385" width="9.7109375" style="2" bestFit="1" customWidth="1"/>
    <col min="5386" max="5386" width="10.42578125" style="2" customWidth="1"/>
    <col min="5387" max="5388" width="9.42578125" style="2" bestFit="1" customWidth="1"/>
    <col min="5389" max="5389" width="8.28515625" style="2" bestFit="1" customWidth="1"/>
    <col min="5390" max="5390" width="8.85546875" style="2" bestFit="1" customWidth="1"/>
    <col min="5391" max="5391" width="9.5703125" style="2" bestFit="1" customWidth="1"/>
    <col min="5392" max="5392" width="10.42578125" style="2" bestFit="1" customWidth="1"/>
    <col min="5393" max="5393" width="9.5703125" style="2" bestFit="1" customWidth="1"/>
    <col min="5394" max="5394" width="7.7109375" style="2" bestFit="1" customWidth="1"/>
    <col min="5395" max="5395" width="10.42578125" style="2" customWidth="1"/>
    <col min="5396" max="5396" width="0.5703125" style="2" customWidth="1"/>
    <col min="5397" max="5632" width="9.140625" style="2"/>
    <col min="5633" max="5633" width="45.5703125" style="2" bestFit="1" customWidth="1"/>
    <col min="5634" max="5634" width="0.7109375" style="2" customWidth="1"/>
    <col min="5635" max="5635" width="10.42578125" style="2" bestFit="1" customWidth="1"/>
    <col min="5636" max="5637" width="0.5703125" style="2" customWidth="1"/>
    <col min="5638" max="5638" width="9.5703125" style="2" bestFit="1" customWidth="1"/>
    <col min="5639" max="5640" width="9.28515625" style="2" customWidth="1"/>
    <col min="5641" max="5641" width="9.7109375" style="2" bestFit="1" customWidth="1"/>
    <col min="5642" max="5642" width="10.42578125" style="2" customWidth="1"/>
    <col min="5643" max="5644" width="9.42578125" style="2" bestFit="1" customWidth="1"/>
    <col min="5645" max="5645" width="8.28515625" style="2" bestFit="1" customWidth="1"/>
    <col min="5646" max="5646" width="8.85546875" style="2" bestFit="1" customWidth="1"/>
    <col min="5647" max="5647" width="9.5703125" style="2" bestFit="1" customWidth="1"/>
    <col min="5648" max="5648" width="10.42578125" style="2" bestFit="1" customWidth="1"/>
    <col min="5649" max="5649" width="9.5703125" style="2" bestFit="1" customWidth="1"/>
    <col min="5650" max="5650" width="7.7109375" style="2" bestFit="1" customWidth="1"/>
    <col min="5651" max="5651" width="10.42578125" style="2" customWidth="1"/>
    <col min="5652" max="5652" width="0.5703125" style="2" customWidth="1"/>
    <col min="5653" max="5888" width="9.140625" style="2"/>
    <col min="5889" max="5889" width="45.5703125" style="2" bestFit="1" customWidth="1"/>
    <col min="5890" max="5890" width="0.7109375" style="2" customWidth="1"/>
    <col min="5891" max="5891" width="10.42578125" style="2" bestFit="1" customWidth="1"/>
    <col min="5892" max="5893" width="0.5703125" style="2" customWidth="1"/>
    <col min="5894" max="5894" width="9.5703125" style="2" bestFit="1" customWidth="1"/>
    <col min="5895" max="5896" width="9.28515625" style="2" customWidth="1"/>
    <col min="5897" max="5897" width="9.7109375" style="2" bestFit="1" customWidth="1"/>
    <col min="5898" max="5898" width="10.42578125" style="2" customWidth="1"/>
    <col min="5899" max="5900" width="9.42578125" style="2" bestFit="1" customWidth="1"/>
    <col min="5901" max="5901" width="8.28515625" style="2" bestFit="1" customWidth="1"/>
    <col min="5902" max="5902" width="8.85546875" style="2" bestFit="1" customWidth="1"/>
    <col min="5903" max="5903" width="9.5703125" style="2" bestFit="1" customWidth="1"/>
    <col min="5904" max="5904" width="10.42578125" style="2" bestFit="1" customWidth="1"/>
    <col min="5905" max="5905" width="9.5703125" style="2" bestFit="1" customWidth="1"/>
    <col min="5906" max="5906" width="7.7109375" style="2" bestFit="1" customWidth="1"/>
    <col min="5907" max="5907" width="10.42578125" style="2" customWidth="1"/>
    <col min="5908" max="5908" width="0.5703125" style="2" customWidth="1"/>
    <col min="5909" max="6144" width="9.140625" style="2"/>
    <col min="6145" max="6145" width="45.5703125" style="2" bestFit="1" customWidth="1"/>
    <col min="6146" max="6146" width="0.7109375" style="2" customWidth="1"/>
    <col min="6147" max="6147" width="10.42578125" style="2" bestFit="1" customWidth="1"/>
    <col min="6148" max="6149" width="0.5703125" style="2" customWidth="1"/>
    <col min="6150" max="6150" width="9.5703125" style="2" bestFit="1" customWidth="1"/>
    <col min="6151" max="6152" width="9.28515625" style="2" customWidth="1"/>
    <col min="6153" max="6153" width="9.7109375" style="2" bestFit="1" customWidth="1"/>
    <col min="6154" max="6154" width="10.42578125" style="2" customWidth="1"/>
    <col min="6155" max="6156" width="9.42578125" style="2" bestFit="1" customWidth="1"/>
    <col min="6157" max="6157" width="8.28515625" style="2" bestFit="1" customWidth="1"/>
    <col min="6158" max="6158" width="8.85546875" style="2" bestFit="1" customWidth="1"/>
    <col min="6159" max="6159" width="9.5703125" style="2" bestFit="1" customWidth="1"/>
    <col min="6160" max="6160" width="10.42578125" style="2" bestFit="1" customWidth="1"/>
    <col min="6161" max="6161" width="9.5703125" style="2" bestFit="1" customWidth="1"/>
    <col min="6162" max="6162" width="7.7109375" style="2" bestFit="1" customWidth="1"/>
    <col min="6163" max="6163" width="10.42578125" style="2" customWidth="1"/>
    <col min="6164" max="6164" width="0.5703125" style="2" customWidth="1"/>
    <col min="6165" max="6400" width="9.140625" style="2"/>
    <col min="6401" max="6401" width="45.5703125" style="2" bestFit="1" customWidth="1"/>
    <col min="6402" max="6402" width="0.7109375" style="2" customWidth="1"/>
    <col min="6403" max="6403" width="10.42578125" style="2" bestFit="1" customWidth="1"/>
    <col min="6404" max="6405" width="0.5703125" style="2" customWidth="1"/>
    <col min="6406" max="6406" width="9.5703125" style="2" bestFit="1" customWidth="1"/>
    <col min="6407" max="6408" width="9.28515625" style="2" customWidth="1"/>
    <col min="6409" max="6409" width="9.7109375" style="2" bestFit="1" customWidth="1"/>
    <col min="6410" max="6410" width="10.42578125" style="2" customWidth="1"/>
    <col min="6411" max="6412" width="9.42578125" style="2" bestFit="1" customWidth="1"/>
    <col min="6413" max="6413" width="8.28515625" style="2" bestFit="1" customWidth="1"/>
    <col min="6414" max="6414" width="8.85546875" style="2" bestFit="1" customWidth="1"/>
    <col min="6415" max="6415" width="9.5703125" style="2" bestFit="1" customWidth="1"/>
    <col min="6416" max="6416" width="10.42578125" style="2" bestFit="1" customWidth="1"/>
    <col min="6417" max="6417" width="9.5703125" style="2" bestFit="1" customWidth="1"/>
    <col min="6418" max="6418" width="7.7109375" style="2" bestFit="1" customWidth="1"/>
    <col min="6419" max="6419" width="10.42578125" style="2" customWidth="1"/>
    <col min="6420" max="6420" width="0.5703125" style="2" customWidth="1"/>
    <col min="6421" max="6656" width="9.140625" style="2"/>
    <col min="6657" max="6657" width="45.5703125" style="2" bestFit="1" customWidth="1"/>
    <col min="6658" max="6658" width="0.7109375" style="2" customWidth="1"/>
    <col min="6659" max="6659" width="10.42578125" style="2" bestFit="1" customWidth="1"/>
    <col min="6660" max="6661" width="0.5703125" style="2" customWidth="1"/>
    <col min="6662" max="6662" width="9.5703125" style="2" bestFit="1" customWidth="1"/>
    <col min="6663" max="6664" width="9.28515625" style="2" customWidth="1"/>
    <col min="6665" max="6665" width="9.7109375" style="2" bestFit="1" customWidth="1"/>
    <col min="6666" max="6666" width="10.42578125" style="2" customWidth="1"/>
    <col min="6667" max="6668" width="9.42578125" style="2" bestFit="1" customWidth="1"/>
    <col min="6669" max="6669" width="8.28515625" style="2" bestFit="1" customWidth="1"/>
    <col min="6670" max="6670" width="8.85546875" style="2" bestFit="1" customWidth="1"/>
    <col min="6671" max="6671" width="9.5703125" style="2" bestFit="1" customWidth="1"/>
    <col min="6672" max="6672" width="10.42578125" style="2" bestFit="1" customWidth="1"/>
    <col min="6673" max="6673" width="9.5703125" style="2" bestFit="1" customWidth="1"/>
    <col min="6674" max="6674" width="7.7109375" style="2" bestFit="1" customWidth="1"/>
    <col min="6675" max="6675" width="10.42578125" style="2" customWidth="1"/>
    <col min="6676" max="6676" width="0.5703125" style="2" customWidth="1"/>
    <col min="6677" max="6912" width="9.140625" style="2"/>
    <col min="6913" max="6913" width="45.5703125" style="2" bestFit="1" customWidth="1"/>
    <col min="6914" max="6914" width="0.7109375" style="2" customWidth="1"/>
    <col min="6915" max="6915" width="10.42578125" style="2" bestFit="1" customWidth="1"/>
    <col min="6916" max="6917" width="0.5703125" style="2" customWidth="1"/>
    <col min="6918" max="6918" width="9.5703125" style="2" bestFit="1" customWidth="1"/>
    <col min="6919" max="6920" width="9.28515625" style="2" customWidth="1"/>
    <col min="6921" max="6921" width="9.7109375" style="2" bestFit="1" customWidth="1"/>
    <col min="6922" max="6922" width="10.42578125" style="2" customWidth="1"/>
    <col min="6923" max="6924" width="9.42578125" style="2" bestFit="1" customWidth="1"/>
    <col min="6925" max="6925" width="8.28515625" style="2" bestFit="1" customWidth="1"/>
    <col min="6926" max="6926" width="8.85546875" style="2" bestFit="1" customWidth="1"/>
    <col min="6927" max="6927" width="9.5703125" style="2" bestFit="1" customWidth="1"/>
    <col min="6928" max="6928" width="10.42578125" style="2" bestFit="1" customWidth="1"/>
    <col min="6929" max="6929" width="9.5703125" style="2" bestFit="1" customWidth="1"/>
    <col min="6930" max="6930" width="7.7109375" style="2" bestFit="1" customWidth="1"/>
    <col min="6931" max="6931" width="10.42578125" style="2" customWidth="1"/>
    <col min="6932" max="6932" width="0.5703125" style="2" customWidth="1"/>
    <col min="6933" max="7168" width="9.140625" style="2"/>
    <col min="7169" max="7169" width="45.5703125" style="2" bestFit="1" customWidth="1"/>
    <col min="7170" max="7170" width="0.7109375" style="2" customWidth="1"/>
    <col min="7171" max="7171" width="10.42578125" style="2" bestFit="1" customWidth="1"/>
    <col min="7172" max="7173" width="0.5703125" style="2" customWidth="1"/>
    <col min="7174" max="7174" width="9.5703125" style="2" bestFit="1" customWidth="1"/>
    <col min="7175" max="7176" width="9.28515625" style="2" customWidth="1"/>
    <col min="7177" max="7177" width="9.7109375" style="2" bestFit="1" customWidth="1"/>
    <col min="7178" max="7178" width="10.42578125" style="2" customWidth="1"/>
    <col min="7179" max="7180" width="9.42578125" style="2" bestFit="1" customWidth="1"/>
    <col min="7181" max="7181" width="8.28515625" style="2" bestFit="1" customWidth="1"/>
    <col min="7182" max="7182" width="8.85546875" style="2" bestFit="1" customWidth="1"/>
    <col min="7183" max="7183" width="9.5703125" style="2" bestFit="1" customWidth="1"/>
    <col min="7184" max="7184" width="10.42578125" style="2" bestFit="1" customWidth="1"/>
    <col min="7185" max="7185" width="9.5703125" style="2" bestFit="1" customWidth="1"/>
    <col min="7186" max="7186" width="7.7109375" style="2" bestFit="1" customWidth="1"/>
    <col min="7187" max="7187" width="10.42578125" style="2" customWidth="1"/>
    <col min="7188" max="7188" width="0.5703125" style="2" customWidth="1"/>
    <col min="7189" max="7424" width="9.140625" style="2"/>
    <col min="7425" max="7425" width="45.5703125" style="2" bestFit="1" customWidth="1"/>
    <col min="7426" max="7426" width="0.7109375" style="2" customWidth="1"/>
    <col min="7427" max="7427" width="10.42578125" style="2" bestFit="1" customWidth="1"/>
    <col min="7428" max="7429" width="0.5703125" style="2" customWidth="1"/>
    <col min="7430" max="7430" width="9.5703125" style="2" bestFit="1" customWidth="1"/>
    <col min="7431" max="7432" width="9.28515625" style="2" customWidth="1"/>
    <col min="7433" max="7433" width="9.7109375" style="2" bestFit="1" customWidth="1"/>
    <col min="7434" max="7434" width="10.42578125" style="2" customWidth="1"/>
    <col min="7435" max="7436" width="9.42578125" style="2" bestFit="1" customWidth="1"/>
    <col min="7437" max="7437" width="8.28515625" style="2" bestFit="1" customWidth="1"/>
    <col min="7438" max="7438" width="8.85546875" style="2" bestFit="1" customWidth="1"/>
    <col min="7439" max="7439" width="9.5703125" style="2" bestFit="1" customWidth="1"/>
    <col min="7440" max="7440" width="10.42578125" style="2" bestFit="1" customWidth="1"/>
    <col min="7441" max="7441" width="9.5703125" style="2" bestFit="1" customWidth="1"/>
    <col min="7442" max="7442" width="7.7109375" style="2" bestFit="1" customWidth="1"/>
    <col min="7443" max="7443" width="10.42578125" style="2" customWidth="1"/>
    <col min="7444" max="7444" width="0.5703125" style="2" customWidth="1"/>
    <col min="7445" max="7680" width="9.140625" style="2"/>
    <col min="7681" max="7681" width="45.5703125" style="2" bestFit="1" customWidth="1"/>
    <col min="7682" max="7682" width="0.7109375" style="2" customWidth="1"/>
    <col min="7683" max="7683" width="10.42578125" style="2" bestFit="1" customWidth="1"/>
    <col min="7684" max="7685" width="0.5703125" style="2" customWidth="1"/>
    <col min="7686" max="7686" width="9.5703125" style="2" bestFit="1" customWidth="1"/>
    <col min="7687" max="7688" width="9.28515625" style="2" customWidth="1"/>
    <col min="7689" max="7689" width="9.7109375" style="2" bestFit="1" customWidth="1"/>
    <col min="7690" max="7690" width="10.42578125" style="2" customWidth="1"/>
    <col min="7691" max="7692" width="9.42578125" style="2" bestFit="1" customWidth="1"/>
    <col min="7693" max="7693" width="8.28515625" style="2" bestFit="1" customWidth="1"/>
    <col min="7694" max="7694" width="8.85546875" style="2" bestFit="1" customWidth="1"/>
    <col min="7695" max="7695" width="9.5703125" style="2" bestFit="1" customWidth="1"/>
    <col min="7696" max="7696" width="10.42578125" style="2" bestFit="1" customWidth="1"/>
    <col min="7697" max="7697" width="9.5703125" style="2" bestFit="1" customWidth="1"/>
    <col min="7698" max="7698" width="7.7109375" style="2" bestFit="1" customWidth="1"/>
    <col min="7699" max="7699" width="10.42578125" style="2" customWidth="1"/>
    <col min="7700" max="7700" width="0.5703125" style="2" customWidth="1"/>
    <col min="7701" max="7936" width="9.140625" style="2"/>
    <col min="7937" max="7937" width="45.5703125" style="2" bestFit="1" customWidth="1"/>
    <col min="7938" max="7938" width="0.7109375" style="2" customWidth="1"/>
    <col min="7939" max="7939" width="10.42578125" style="2" bestFit="1" customWidth="1"/>
    <col min="7940" max="7941" width="0.5703125" style="2" customWidth="1"/>
    <col min="7942" max="7942" width="9.5703125" style="2" bestFit="1" customWidth="1"/>
    <col min="7943" max="7944" width="9.28515625" style="2" customWidth="1"/>
    <col min="7945" max="7945" width="9.7109375" style="2" bestFit="1" customWidth="1"/>
    <col min="7946" max="7946" width="10.42578125" style="2" customWidth="1"/>
    <col min="7947" max="7948" width="9.42578125" style="2" bestFit="1" customWidth="1"/>
    <col min="7949" max="7949" width="8.28515625" style="2" bestFit="1" customWidth="1"/>
    <col min="7950" max="7950" width="8.85546875" style="2" bestFit="1" customWidth="1"/>
    <col min="7951" max="7951" width="9.5703125" style="2" bestFit="1" customWidth="1"/>
    <col min="7952" max="7952" width="10.42578125" style="2" bestFit="1" customWidth="1"/>
    <col min="7953" max="7953" width="9.5703125" style="2" bestFit="1" customWidth="1"/>
    <col min="7954" max="7954" width="7.7109375" style="2" bestFit="1" customWidth="1"/>
    <col min="7955" max="7955" width="10.42578125" style="2" customWidth="1"/>
    <col min="7956" max="7956" width="0.5703125" style="2" customWidth="1"/>
    <col min="7957" max="8192" width="9.140625" style="2"/>
    <col min="8193" max="8193" width="45.5703125" style="2" bestFit="1" customWidth="1"/>
    <col min="8194" max="8194" width="0.7109375" style="2" customWidth="1"/>
    <col min="8195" max="8195" width="10.42578125" style="2" bestFit="1" customWidth="1"/>
    <col min="8196" max="8197" width="0.5703125" style="2" customWidth="1"/>
    <col min="8198" max="8198" width="9.5703125" style="2" bestFit="1" customWidth="1"/>
    <col min="8199" max="8200" width="9.28515625" style="2" customWidth="1"/>
    <col min="8201" max="8201" width="9.7109375" style="2" bestFit="1" customWidth="1"/>
    <col min="8202" max="8202" width="10.42578125" style="2" customWidth="1"/>
    <col min="8203" max="8204" width="9.42578125" style="2" bestFit="1" customWidth="1"/>
    <col min="8205" max="8205" width="8.28515625" style="2" bestFit="1" customWidth="1"/>
    <col min="8206" max="8206" width="8.85546875" style="2" bestFit="1" customWidth="1"/>
    <col min="8207" max="8207" width="9.5703125" style="2" bestFit="1" customWidth="1"/>
    <col min="8208" max="8208" width="10.42578125" style="2" bestFit="1" customWidth="1"/>
    <col min="8209" max="8209" width="9.5703125" style="2" bestFit="1" customWidth="1"/>
    <col min="8210" max="8210" width="7.7109375" style="2" bestFit="1" customWidth="1"/>
    <col min="8211" max="8211" width="10.42578125" style="2" customWidth="1"/>
    <col min="8212" max="8212" width="0.5703125" style="2" customWidth="1"/>
    <col min="8213" max="8448" width="9.140625" style="2"/>
    <col min="8449" max="8449" width="45.5703125" style="2" bestFit="1" customWidth="1"/>
    <col min="8450" max="8450" width="0.7109375" style="2" customWidth="1"/>
    <col min="8451" max="8451" width="10.42578125" style="2" bestFit="1" customWidth="1"/>
    <col min="8452" max="8453" width="0.5703125" style="2" customWidth="1"/>
    <col min="8454" max="8454" width="9.5703125" style="2" bestFit="1" customWidth="1"/>
    <col min="8455" max="8456" width="9.28515625" style="2" customWidth="1"/>
    <col min="8457" max="8457" width="9.7109375" style="2" bestFit="1" customWidth="1"/>
    <col min="8458" max="8458" width="10.42578125" style="2" customWidth="1"/>
    <col min="8459" max="8460" width="9.42578125" style="2" bestFit="1" customWidth="1"/>
    <col min="8461" max="8461" width="8.28515625" style="2" bestFit="1" customWidth="1"/>
    <col min="8462" max="8462" width="8.85546875" style="2" bestFit="1" customWidth="1"/>
    <col min="8463" max="8463" width="9.5703125" style="2" bestFit="1" customWidth="1"/>
    <col min="8464" max="8464" width="10.42578125" style="2" bestFit="1" customWidth="1"/>
    <col min="8465" max="8465" width="9.5703125" style="2" bestFit="1" customWidth="1"/>
    <col min="8466" max="8466" width="7.7109375" style="2" bestFit="1" customWidth="1"/>
    <col min="8467" max="8467" width="10.42578125" style="2" customWidth="1"/>
    <col min="8468" max="8468" width="0.5703125" style="2" customWidth="1"/>
    <col min="8469" max="8704" width="9.140625" style="2"/>
    <col min="8705" max="8705" width="45.5703125" style="2" bestFit="1" customWidth="1"/>
    <col min="8706" max="8706" width="0.7109375" style="2" customWidth="1"/>
    <col min="8707" max="8707" width="10.42578125" style="2" bestFit="1" customWidth="1"/>
    <col min="8708" max="8709" width="0.5703125" style="2" customWidth="1"/>
    <col min="8710" max="8710" width="9.5703125" style="2" bestFit="1" customWidth="1"/>
    <col min="8711" max="8712" width="9.28515625" style="2" customWidth="1"/>
    <col min="8713" max="8713" width="9.7109375" style="2" bestFit="1" customWidth="1"/>
    <col min="8714" max="8714" width="10.42578125" style="2" customWidth="1"/>
    <col min="8715" max="8716" width="9.42578125" style="2" bestFit="1" customWidth="1"/>
    <col min="8717" max="8717" width="8.28515625" style="2" bestFit="1" customWidth="1"/>
    <col min="8718" max="8718" width="8.85546875" style="2" bestFit="1" customWidth="1"/>
    <col min="8719" max="8719" width="9.5703125" style="2" bestFit="1" customWidth="1"/>
    <col min="8720" max="8720" width="10.42578125" style="2" bestFit="1" customWidth="1"/>
    <col min="8721" max="8721" width="9.5703125" style="2" bestFit="1" customWidth="1"/>
    <col min="8722" max="8722" width="7.7109375" style="2" bestFit="1" customWidth="1"/>
    <col min="8723" max="8723" width="10.42578125" style="2" customWidth="1"/>
    <col min="8724" max="8724" width="0.5703125" style="2" customWidth="1"/>
    <col min="8725" max="8960" width="9.140625" style="2"/>
    <col min="8961" max="8961" width="45.5703125" style="2" bestFit="1" customWidth="1"/>
    <col min="8962" max="8962" width="0.7109375" style="2" customWidth="1"/>
    <col min="8963" max="8963" width="10.42578125" style="2" bestFit="1" customWidth="1"/>
    <col min="8964" max="8965" width="0.5703125" style="2" customWidth="1"/>
    <col min="8966" max="8966" width="9.5703125" style="2" bestFit="1" customWidth="1"/>
    <col min="8967" max="8968" width="9.28515625" style="2" customWidth="1"/>
    <col min="8969" max="8969" width="9.7109375" style="2" bestFit="1" customWidth="1"/>
    <col min="8970" max="8970" width="10.42578125" style="2" customWidth="1"/>
    <col min="8971" max="8972" width="9.42578125" style="2" bestFit="1" customWidth="1"/>
    <col min="8973" max="8973" width="8.28515625" style="2" bestFit="1" customWidth="1"/>
    <col min="8974" max="8974" width="8.85546875" style="2" bestFit="1" customWidth="1"/>
    <col min="8975" max="8975" width="9.5703125" style="2" bestFit="1" customWidth="1"/>
    <col min="8976" max="8976" width="10.42578125" style="2" bestFit="1" customWidth="1"/>
    <col min="8977" max="8977" width="9.5703125" style="2" bestFit="1" customWidth="1"/>
    <col min="8978" max="8978" width="7.7109375" style="2" bestFit="1" customWidth="1"/>
    <col min="8979" max="8979" width="10.42578125" style="2" customWidth="1"/>
    <col min="8980" max="8980" width="0.5703125" style="2" customWidth="1"/>
    <col min="8981" max="9216" width="9.140625" style="2"/>
    <col min="9217" max="9217" width="45.5703125" style="2" bestFit="1" customWidth="1"/>
    <col min="9218" max="9218" width="0.7109375" style="2" customWidth="1"/>
    <col min="9219" max="9219" width="10.42578125" style="2" bestFit="1" customWidth="1"/>
    <col min="9220" max="9221" width="0.5703125" style="2" customWidth="1"/>
    <col min="9222" max="9222" width="9.5703125" style="2" bestFit="1" customWidth="1"/>
    <col min="9223" max="9224" width="9.28515625" style="2" customWidth="1"/>
    <col min="9225" max="9225" width="9.7109375" style="2" bestFit="1" customWidth="1"/>
    <col min="9226" max="9226" width="10.42578125" style="2" customWidth="1"/>
    <col min="9227" max="9228" width="9.42578125" style="2" bestFit="1" customWidth="1"/>
    <col min="9229" max="9229" width="8.28515625" style="2" bestFit="1" customWidth="1"/>
    <col min="9230" max="9230" width="8.85546875" style="2" bestFit="1" customWidth="1"/>
    <col min="9231" max="9231" width="9.5703125" style="2" bestFit="1" customWidth="1"/>
    <col min="9232" max="9232" width="10.42578125" style="2" bestFit="1" customWidth="1"/>
    <col min="9233" max="9233" width="9.5703125" style="2" bestFit="1" customWidth="1"/>
    <col min="9234" max="9234" width="7.7109375" style="2" bestFit="1" customWidth="1"/>
    <col min="9235" max="9235" width="10.42578125" style="2" customWidth="1"/>
    <col min="9236" max="9236" width="0.5703125" style="2" customWidth="1"/>
    <col min="9237" max="9472" width="9.140625" style="2"/>
    <col min="9473" max="9473" width="45.5703125" style="2" bestFit="1" customWidth="1"/>
    <col min="9474" max="9474" width="0.7109375" style="2" customWidth="1"/>
    <col min="9475" max="9475" width="10.42578125" style="2" bestFit="1" customWidth="1"/>
    <col min="9476" max="9477" width="0.5703125" style="2" customWidth="1"/>
    <col min="9478" max="9478" width="9.5703125" style="2" bestFit="1" customWidth="1"/>
    <col min="9479" max="9480" width="9.28515625" style="2" customWidth="1"/>
    <col min="9481" max="9481" width="9.7109375" style="2" bestFit="1" customWidth="1"/>
    <col min="9482" max="9482" width="10.42578125" style="2" customWidth="1"/>
    <col min="9483" max="9484" width="9.42578125" style="2" bestFit="1" customWidth="1"/>
    <col min="9485" max="9485" width="8.28515625" style="2" bestFit="1" customWidth="1"/>
    <col min="9486" max="9486" width="8.85546875" style="2" bestFit="1" customWidth="1"/>
    <col min="9487" max="9487" width="9.5703125" style="2" bestFit="1" customWidth="1"/>
    <col min="9488" max="9488" width="10.42578125" style="2" bestFit="1" customWidth="1"/>
    <col min="9489" max="9489" width="9.5703125" style="2" bestFit="1" customWidth="1"/>
    <col min="9490" max="9490" width="7.7109375" style="2" bestFit="1" customWidth="1"/>
    <col min="9491" max="9491" width="10.42578125" style="2" customWidth="1"/>
    <col min="9492" max="9492" width="0.5703125" style="2" customWidth="1"/>
    <col min="9493" max="9728" width="9.140625" style="2"/>
    <col min="9729" max="9729" width="45.5703125" style="2" bestFit="1" customWidth="1"/>
    <col min="9730" max="9730" width="0.7109375" style="2" customWidth="1"/>
    <col min="9731" max="9731" width="10.42578125" style="2" bestFit="1" customWidth="1"/>
    <col min="9732" max="9733" width="0.5703125" style="2" customWidth="1"/>
    <col min="9734" max="9734" width="9.5703125" style="2" bestFit="1" customWidth="1"/>
    <col min="9735" max="9736" width="9.28515625" style="2" customWidth="1"/>
    <col min="9737" max="9737" width="9.7109375" style="2" bestFit="1" customWidth="1"/>
    <col min="9738" max="9738" width="10.42578125" style="2" customWidth="1"/>
    <col min="9739" max="9740" width="9.42578125" style="2" bestFit="1" customWidth="1"/>
    <col min="9741" max="9741" width="8.28515625" style="2" bestFit="1" customWidth="1"/>
    <col min="9742" max="9742" width="8.85546875" style="2" bestFit="1" customWidth="1"/>
    <col min="9743" max="9743" width="9.5703125" style="2" bestFit="1" customWidth="1"/>
    <col min="9744" max="9744" width="10.42578125" style="2" bestFit="1" customWidth="1"/>
    <col min="9745" max="9745" width="9.5703125" style="2" bestFit="1" customWidth="1"/>
    <col min="9746" max="9746" width="7.7109375" style="2" bestFit="1" customWidth="1"/>
    <col min="9747" max="9747" width="10.42578125" style="2" customWidth="1"/>
    <col min="9748" max="9748" width="0.5703125" style="2" customWidth="1"/>
    <col min="9749" max="9984" width="9.140625" style="2"/>
    <col min="9985" max="9985" width="45.5703125" style="2" bestFit="1" customWidth="1"/>
    <col min="9986" max="9986" width="0.7109375" style="2" customWidth="1"/>
    <col min="9987" max="9987" width="10.42578125" style="2" bestFit="1" customWidth="1"/>
    <col min="9988" max="9989" width="0.5703125" style="2" customWidth="1"/>
    <col min="9990" max="9990" width="9.5703125" style="2" bestFit="1" customWidth="1"/>
    <col min="9991" max="9992" width="9.28515625" style="2" customWidth="1"/>
    <col min="9993" max="9993" width="9.7109375" style="2" bestFit="1" customWidth="1"/>
    <col min="9994" max="9994" width="10.42578125" style="2" customWidth="1"/>
    <col min="9995" max="9996" width="9.42578125" style="2" bestFit="1" customWidth="1"/>
    <col min="9997" max="9997" width="8.28515625" style="2" bestFit="1" customWidth="1"/>
    <col min="9998" max="9998" width="8.85546875" style="2" bestFit="1" customWidth="1"/>
    <col min="9999" max="9999" width="9.5703125" style="2" bestFit="1" customWidth="1"/>
    <col min="10000" max="10000" width="10.42578125" style="2" bestFit="1" customWidth="1"/>
    <col min="10001" max="10001" width="9.5703125" style="2" bestFit="1" customWidth="1"/>
    <col min="10002" max="10002" width="7.7109375" style="2" bestFit="1" customWidth="1"/>
    <col min="10003" max="10003" width="10.42578125" style="2" customWidth="1"/>
    <col min="10004" max="10004" width="0.5703125" style="2" customWidth="1"/>
    <col min="10005" max="10240" width="9.140625" style="2"/>
    <col min="10241" max="10241" width="45.5703125" style="2" bestFit="1" customWidth="1"/>
    <col min="10242" max="10242" width="0.7109375" style="2" customWidth="1"/>
    <col min="10243" max="10243" width="10.42578125" style="2" bestFit="1" customWidth="1"/>
    <col min="10244" max="10245" width="0.5703125" style="2" customWidth="1"/>
    <col min="10246" max="10246" width="9.5703125" style="2" bestFit="1" customWidth="1"/>
    <col min="10247" max="10248" width="9.28515625" style="2" customWidth="1"/>
    <col min="10249" max="10249" width="9.7109375" style="2" bestFit="1" customWidth="1"/>
    <col min="10250" max="10250" width="10.42578125" style="2" customWidth="1"/>
    <col min="10251" max="10252" width="9.42578125" style="2" bestFit="1" customWidth="1"/>
    <col min="10253" max="10253" width="8.28515625" style="2" bestFit="1" customWidth="1"/>
    <col min="10254" max="10254" width="8.85546875" style="2" bestFit="1" customWidth="1"/>
    <col min="10255" max="10255" width="9.5703125" style="2" bestFit="1" customWidth="1"/>
    <col min="10256" max="10256" width="10.42578125" style="2" bestFit="1" customWidth="1"/>
    <col min="10257" max="10257" width="9.5703125" style="2" bestFit="1" customWidth="1"/>
    <col min="10258" max="10258" width="7.7109375" style="2" bestFit="1" customWidth="1"/>
    <col min="10259" max="10259" width="10.42578125" style="2" customWidth="1"/>
    <col min="10260" max="10260" width="0.5703125" style="2" customWidth="1"/>
    <col min="10261" max="10496" width="9.140625" style="2"/>
    <col min="10497" max="10497" width="45.5703125" style="2" bestFit="1" customWidth="1"/>
    <col min="10498" max="10498" width="0.7109375" style="2" customWidth="1"/>
    <col min="10499" max="10499" width="10.42578125" style="2" bestFit="1" customWidth="1"/>
    <col min="10500" max="10501" width="0.5703125" style="2" customWidth="1"/>
    <col min="10502" max="10502" width="9.5703125" style="2" bestFit="1" customWidth="1"/>
    <col min="10503" max="10504" width="9.28515625" style="2" customWidth="1"/>
    <col min="10505" max="10505" width="9.7109375" style="2" bestFit="1" customWidth="1"/>
    <col min="10506" max="10506" width="10.42578125" style="2" customWidth="1"/>
    <col min="10507" max="10508" width="9.42578125" style="2" bestFit="1" customWidth="1"/>
    <col min="10509" max="10509" width="8.28515625" style="2" bestFit="1" customWidth="1"/>
    <col min="10510" max="10510" width="8.85546875" style="2" bestFit="1" customWidth="1"/>
    <col min="10511" max="10511" width="9.5703125" style="2" bestFit="1" customWidth="1"/>
    <col min="10512" max="10512" width="10.42578125" style="2" bestFit="1" customWidth="1"/>
    <col min="10513" max="10513" width="9.5703125" style="2" bestFit="1" customWidth="1"/>
    <col min="10514" max="10514" width="7.7109375" style="2" bestFit="1" customWidth="1"/>
    <col min="10515" max="10515" width="10.42578125" style="2" customWidth="1"/>
    <col min="10516" max="10516" width="0.5703125" style="2" customWidth="1"/>
    <col min="10517" max="10752" width="9.140625" style="2"/>
    <col min="10753" max="10753" width="45.5703125" style="2" bestFit="1" customWidth="1"/>
    <col min="10754" max="10754" width="0.7109375" style="2" customWidth="1"/>
    <col min="10755" max="10755" width="10.42578125" style="2" bestFit="1" customWidth="1"/>
    <col min="10756" max="10757" width="0.5703125" style="2" customWidth="1"/>
    <col min="10758" max="10758" width="9.5703125" style="2" bestFit="1" customWidth="1"/>
    <col min="10759" max="10760" width="9.28515625" style="2" customWidth="1"/>
    <col min="10761" max="10761" width="9.7109375" style="2" bestFit="1" customWidth="1"/>
    <col min="10762" max="10762" width="10.42578125" style="2" customWidth="1"/>
    <col min="10763" max="10764" width="9.42578125" style="2" bestFit="1" customWidth="1"/>
    <col min="10765" max="10765" width="8.28515625" style="2" bestFit="1" customWidth="1"/>
    <col min="10766" max="10766" width="8.85546875" style="2" bestFit="1" customWidth="1"/>
    <col min="10767" max="10767" width="9.5703125" style="2" bestFit="1" customWidth="1"/>
    <col min="10768" max="10768" width="10.42578125" style="2" bestFit="1" customWidth="1"/>
    <col min="10769" max="10769" width="9.5703125" style="2" bestFit="1" customWidth="1"/>
    <col min="10770" max="10770" width="7.7109375" style="2" bestFit="1" customWidth="1"/>
    <col min="10771" max="10771" width="10.42578125" style="2" customWidth="1"/>
    <col min="10772" max="10772" width="0.5703125" style="2" customWidth="1"/>
    <col min="10773" max="11008" width="9.140625" style="2"/>
    <col min="11009" max="11009" width="45.5703125" style="2" bestFit="1" customWidth="1"/>
    <col min="11010" max="11010" width="0.7109375" style="2" customWidth="1"/>
    <col min="11011" max="11011" width="10.42578125" style="2" bestFit="1" customWidth="1"/>
    <col min="11012" max="11013" width="0.5703125" style="2" customWidth="1"/>
    <col min="11014" max="11014" width="9.5703125" style="2" bestFit="1" customWidth="1"/>
    <col min="11015" max="11016" width="9.28515625" style="2" customWidth="1"/>
    <col min="11017" max="11017" width="9.7109375" style="2" bestFit="1" customWidth="1"/>
    <col min="11018" max="11018" width="10.42578125" style="2" customWidth="1"/>
    <col min="11019" max="11020" width="9.42578125" style="2" bestFit="1" customWidth="1"/>
    <col min="11021" max="11021" width="8.28515625" style="2" bestFit="1" customWidth="1"/>
    <col min="11022" max="11022" width="8.85546875" style="2" bestFit="1" customWidth="1"/>
    <col min="11023" max="11023" width="9.5703125" style="2" bestFit="1" customWidth="1"/>
    <col min="11024" max="11024" width="10.42578125" style="2" bestFit="1" customWidth="1"/>
    <col min="11025" max="11025" width="9.5703125" style="2" bestFit="1" customWidth="1"/>
    <col min="11026" max="11026" width="7.7109375" style="2" bestFit="1" customWidth="1"/>
    <col min="11027" max="11027" width="10.42578125" style="2" customWidth="1"/>
    <col min="11028" max="11028" width="0.5703125" style="2" customWidth="1"/>
    <col min="11029" max="11264" width="9.140625" style="2"/>
    <col min="11265" max="11265" width="45.5703125" style="2" bestFit="1" customWidth="1"/>
    <col min="11266" max="11266" width="0.7109375" style="2" customWidth="1"/>
    <col min="11267" max="11267" width="10.42578125" style="2" bestFit="1" customWidth="1"/>
    <col min="11268" max="11269" width="0.5703125" style="2" customWidth="1"/>
    <col min="11270" max="11270" width="9.5703125" style="2" bestFit="1" customWidth="1"/>
    <col min="11271" max="11272" width="9.28515625" style="2" customWidth="1"/>
    <col min="11273" max="11273" width="9.7109375" style="2" bestFit="1" customWidth="1"/>
    <col min="11274" max="11274" width="10.42578125" style="2" customWidth="1"/>
    <col min="11275" max="11276" width="9.42578125" style="2" bestFit="1" customWidth="1"/>
    <col min="11277" max="11277" width="8.28515625" style="2" bestFit="1" customWidth="1"/>
    <col min="11278" max="11278" width="8.85546875" style="2" bestFit="1" customWidth="1"/>
    <col min="11279" max="11279" width="9.5703125" style="2" bestFit="1" customWidth="1"/>
    <col min="11280" max="11280" width="10.42578125" style="2" bestFit="1" customWidth="1"/>
    <col min="11281" max="11281" width="9.5703125" style="2" bestFit="1" customWidth="1"/>
    <col min="11282" max="11282" width="7.7109375" style="2" bestFit="1" customWidth="1"/>
    <col min="11283" max="11283" width="10.42578125" style="2" customWidth="1"/>
    <col min="11284" max="11284" width="0.5703125" style="2" customWidth="1"/>
    <col min="11285" max="11520" width="9.140625" style="2"/>
    <col min="11521" max="11521" width="45.5703125" style="2" bestFit="1" customWidth="1"/>
    <col min="11522" max="11522" width="0.7109375" style="2" customWidth="1"/>
    <col min="11523" max="11523" width="10.42578125" style="2" bestFit="1" customWidth="1"/>
    <col min="11524" max="11525" width="0.5703125" style="2" customWidth="1"/>
    <col min="11526" max="11526" width="9.5703125" style="2" bestFit="1" customWidth="1"/>
    <col min="11527" max="11528" width="9.28515625" style="2" customWidth="1"/>
    <col min="11529" max="11529" width="9.7109375" style="2" bestFit="1" customWidth="1"/>
    <col min="11530" max="11530" width="10.42578125" style="2" customWidth="1"/>
    <col min="11531" max="11532" width="9.42578125" style="2" bestFit="1" customWidth="1"/>
    <col min="11533" max="11533" width="8.28515625" style="2" bestFit="1" customWidth="1"/>
    <col min="11534" max="11534" width="8.85546875" style="2" bestFit="1" customWidth="1"/>
    <col min="11535" max="11535" width="9.5703125" style="2" bestFit="1" customWidth="1"/>
    <col min="11536" max="11536" width="10.42578125" style="2" bestFit="1" customWidth="1"/>
    <col min="11537" max="11537" width="9.5703125" style="2" bestFit="1" customWidth="1"/>
    <col min="11538" max="11538" width="7.7109375" style="2" bestFit="1" customWidth="1"/>
    <col min="11539" max="11539" width="10.42578125" style="2" customWidth="1"/>
    <col min="11540" max="11540" width="0.5703125" style="2" customWidth="1"/>
    <col min="11541" max="11776" width="9.140625" style="2"/>
    <col min="11777" max="11777" width="45.5703125" style="2" bestFit="1" customWidth="1"/>
    <col min="11778" max="11778" width="0.7109375" style="2" customWidth="1"/>
    <col min="11779" max="11779" width="10.42578125" style="2" bestFit="1" customWidth="1"/>
    <col min="11780" max="11781" width="0.5703125" style="2" customWidth="1"/>
    <col min="11782" max="11782" width="9.5703125" style="2" bestFit="1" customWidth="1"/>
    <col min="11783" max="11784" width="9.28515625" style="2" customWidth="1"/>
    <col min="11785" max="11785" width="9.7109375" style="2" bestFit="1" customWidth="1"/>
    <col min="11786" max="11786" width="10.42578125" style="2" customWidth="1"/>
    <col min="11787" max="11788" width="9.42578125" style="2" bestFit="1" customWidth="1"/>
    <col min="11789" max="11789" width="8.28515625" style="2" bestFit="1" customWidth="1"/>
    <col min="11790" max="11790" width="8.85546875" style="2" bestFit="1" customWidth="1"/>
    <col min="11791" max="11791" width="9.5703125" style="2" bestFit="1" customWidth="1"/>
    <col min="11792" max="11792" width="10.42578125" style="2" bestFit="1" customWidth="1"/>
    <col min="11793" max="11793" width="9.5703125" style="2" bestFit="1" customWidth="1"/>
    <col min="11794" max="11794" width="7.7109375" style="2" bestFit="1" customWidth="1"/>
    <col min="11795" max="11795" width="10.42578125" style="2" customWidth="1"/>
    <col min="11796" max="11796" width="0.5703125" style="2" customWidth="1"/>
    <col min="11797" max="12032" width="9.140625" style="2"/>
    <col min="12033" max="12033" width="45.5703125" style="2" bestFit="1" customWidth="1"/>
    <col min="12034" max="12034" width="0.7109375" style="2" customWidth="1"/>
    <col min="12035" max="12035" width="10.42578125" style="2" bestFit="1" customWidth="1"/>
    <col min="12036" max="12037" width="0.5703125" style="2" customWidth="1"/>
    <col min="12038" max="12038" width="9.5703125" style="2" bestFit="1" customWidth="1"/>
    <col min="12039" max="12040" width="9.28515625" style="2" customWidth="1"/>
    <col min="12041" max="12041" width="9.7109375" style="2" bestFit="1" customWidth="1"/>
    <col min="12042" max="12042" width="10.42578125" style="2" customWidth="1"/>
    <col min="12043" max="12044" width="9.42578125" style="2" bestFit="1" customWidth="1"/>
    <col min="12045" max="12045" width="8.28515625" style="2" bestFit="1" customWidth="1"/>
    <col min="12046" max="12046" width="8.85546875" style="2" bestFit="1" customWidth="1"/>
    <col min="12047" max="12047" width="9.5703125" style="2" bestFit="1" customWidth="1"/>
    <col min="12048" max="12048" width="10.42578125" style="2" bestFit="1" customWidth="1"/>
    <col min="12049" max="12049" width="9.5703125" style="2" bestFit="1" customWidth="1"/>
    <col min="12050" max="12050" width="7.7109375" style="2" bestFit="1" customWidth="1"/>
    <col min="12051" max="12051" width="10.42578125" style="2" customWidth="1"/>
    <col min="12052" max="12052" width="0.5703125" style="2" customWidth="1"/>
    <col min="12053" max="12288" width="9.140625" style="2"/>
    <col min="12289" max="12289" width="45.5703125" style="2" bestFit="1" customWidth="1"/>
    <col min="12290" max="12290" width="0.7109375" style="2" customWidth="1"/>
    <col min="12291" max="12291" width="10.42578125" style="2" bestFit="1" customWidth="1"/>
    <col min="12292" max="12293" width="0.5703125" style="2" customWidth="1"/>
    <col min="12294" max="12294" width="9.5703125" style="2" bestFit="1" customWidth="1"/>
    <col min="12295" max="12296" width="9.28515625" style="2" customWidth="1"/>
    <col min="12297" max="12297" width="9.7109375" style="2" bestFit="1" customWidth="1"/>
    <col min="12298" max="12298" width="10.42578125" style="2" customWidth="1"/>
    <col min="12299" max="12300" width="9.42578125" style="2" bestFit="1" customWidth="1"/>
    <col min="12301" max="12301" width="8.28515625" style="2" bestFit="1" customWidth="1"/>
    <col min="12302" max="12302" width="8.85546875" style="2" bestFit="1" customWidth="1"/>
    <col min="12303" max="12303" width="9.5703125" style="2" bestFit="1" customWidth="1"/>
    <col min="12304" max="12304" width="10.42578125" style="2" bestFit="1" customWidth="1"/>
    <col min="12305" max="12305" width="9.5703125" style="2" bestFit="1" customWidth="1"/>
    <col min="12306" max="12306" width="7.7109375" style="2" bestFit="1" customWidth="1"/>
    <col min="12307" max="12307" width="10.42578125" style="2" customWidth="1"/>
    <col min="12308" max="12308" width="0.5703125" style="2" customWidth="1"/>
    <col min="12309" max="12544" width="9.140625" style="2"/>
    <col min="12545" max="12545" width="45.5703125" style="2" bestFit="1" customWidth="1"/>
    <col min="12546" max="12546" width="0.7109375" style="2" customWidth="1"/>
    <col min="12547" max="12547" width="10.42578125" style="2" bestFit="1" customWidth="1"/>
    <col min="12548" max="12549" width="0.5703125" style="2" customWidth="1"/>
    <col min="12550" max="12550" width="9.5703125" style="2" bestFit="1" customWidth="1"/>
    <col min="12551" max="12552" width="9.28515625" style="2" customWidth="1"/>
    <col min="12553" max="12553" width="9.7109375" style="2" bestFit="1" customWidth="1"/>
    <col min="12554" max="12554" width="10.42578125" style="2" customWidth="1"/>
    <col min="12555" max="12556" width="9.42578125" style="2" bestFit="1" customWidth="1"/>
    <col min="12557" max="12557" width="8.28515625" style="2" bestFit="1" customWidth="1"/>
    <col min="12558" max="12558" width="8.85546875" style="2" bestFit="1" customWidth="1"/>
    <col min="12559" max="12559" width="9.5703125" style="2" bestFit="1" customWidth="1"/>
    <col min="12560" max="12560" width="10.42578125" style="2" bestFit="1" customWidth="1"/>
    <col min="12561" max="12561" width="9.5703125" style="2" bestFit="1" customWidth="1"/>
    <col min="12562" max="12562" width="7.7109375" style="2" bestFit="1" customWidth="1"/>
    <col min="12563" max="12563" width="10.42578125" style="2" customWidth="1"/>
    <col min="12564" max="12564" width="0.5703125" style="2" customWidth="1"/>
    <col min="12565" max="12800" width="9.140625" style="2"/>
    <col min="12801" max="12801" width="45.5703125" style="2" bestFit="1" customWidth="1"/>
    <col min="12802" max="12802" width="0.7109375" style="2" customWidth="1"/>
    <col min="12803" max="12803" width="10.42578125" style="2" bestFit="1" customWidth="1"/>
    <col min="12804" max="12805" width="0.5703125" style="2" customWidth="1"/>
    <col min="12806" max="12806" width="9.5703125" style="2" bestFit="1" customWidth="1"/>
    <col min="12807" max="12808" width="9.28515625" style="2" customWidth="1"/>
    <col min="12809" max="12809" width="9.7109375" style="2" bestFit="1" customWidth="1"/>
    <col min="12810" max="12810" width="10.42578125" style="2" customWidth="1"/>
    <col min="12811" max="12812" width="9.42578125" style="2" bestFit="1" customWidth="1"/>
    <col min="12813" max="12813" width="8.28515625" style="2" bestFit="1" customWidth="1"/>
    <col min="12814" max="12814" width="8.85546875" style="2" bestFit="1" customWidth="1"/>
    <col min="12815" max="12815" width="9.5703125" style="2" bestFit="1" customWidth="1"/>
    <col min="12816" max="12816" width="10.42578125" style="2" bestFit="1" customWidth="1"/>
    <col min="12817" max="12817" width="9.5703125" style="2" bestFit="1" customWidth="1"/>
    <col min="12818" max="12818" width="7.7109375" style="2" bestFit="1" customWidth="1"/>
    <col min="12819" max="12819" width="10.42578125" style="2" customWidth="1"/>
    <col min="12820" max="12820" width="0.5703125" style="2" customWidth="1"/>
    <col min="12821" max="13056" width="9.140625" style="2"/>
    <col min="13057" max="13057" width="45.5703125" style="2" bestFit="1" customWidth="1"/>
    <col min="13058" max="13058" width="0.7109375" style="2" customWidth="1"/>
    <col min="13059" max="13059" width="10.42578125" style="2" bestFit="1" customWidth="1"/>
    <col min="13060" max="13061" width="0.5703125" style="2" customWidth="1"/>
    <col min="13062" max="13062" width="9.5703125" style="2" bestFit="1" customWidth="1"/>
    <col min="13063" max="13064" width="9.28515625" style="2" customWidth="1"/>
    <col min="13065" max="13065" width="9.7109375" style="2" bestFit="1" customWidth="1"/>
    <col min="13066" max="13066" width="10.42578125" style="2" customWidth="1"/>
    <col min="13067" max="13068" width="9.42578125" style="2" bestFit="1" customWidth="1"/>
    <col min="13069" max="13069" width="8.28515625" style="2" bestFit="1" customWidth="1"/>
    <col min="13070" max="13070" width="8.85546875" style="2" bestFit="1" customWidth="1"/>
    <col min="13071" max="13071" width="9.5703125" style="2" bestFit="1" customWidth="1"/>
    <col min="13072" max="13072" width="10.42578125" style="2" bestFit="1" customWidth="1"/>
    <col min="13073" max="13073" width="9.5703125" style="2" bestFit="1" customWidth="1"/>
    <col min="13074" max="13074" width="7.7109375" style="2" bestFit="1" customWidth="1"/>
    <col min="13075" max="13075" width="10.42578125" style="2" customWidth="1"/>
    <col min="13076" max="13076" width="0.5703125" style="2" customWidth="1"/>
    <col min="13077" max="13312" width="9.140625" style="2"/>
    <col min="13313" max="13313" width="45.5703125" style="2" bestFit="1" customWidth="1"/>
    <col min="13314" max="13314" width="0.7109375" style="2" customWidth="1"/>
    <col min="13315" max="13315" width="10.42578125" style="2" bestFit="1" customWidth="1"/>
    <col min="13316" max="13317" width="0.5703125" style="2" customWidth="1"/>
    <col min="13318" max="13318" width="9.5703125" style="2" bestFit="1" customWidth="1"/>
    <col min="13319" max="13320" width="9.28515625" style="2" customWidth="1"/>
    <col min="13321" max="13321" width="9.7109375" style="2" bestFit="1" customWidth="1"/>
    <col min="13322" max="13322" width="10.42578125" style="2" customWidth="1"/>
    <col min="13323" max="13324" width="9.42578125" style="2" bestFit="1" customWidth="1"/>
    <col min="13325" max="13325" width="8.28515625" style="2" bestFit="1" customWidth="1"/>
    <col min="13326" max="13326" width="8.85546875" style="2" bestFit="1" customWidth="1"/>
    <col min="13327" max="13327" width="9.5703125" style="2" bestFit="1" customWidth="1"/>
    <col min="13328" max="13328" width="10.42578125" style="2" bestFit="1" customWidth="1"/>
    <col min="13329" max="13329" width="9.5703125" style="2" bestFit="1" customWidth="1"/>
    <col min="13330" max="13330" width="7.7109375" style="2" bestFit="1" customWidth="1"/>
    <col min="13331" max="13331" width="10.42578125" style="2" customWidth="1"/>
    <col min="13332" max="13332" width="0.5703125" style="2" customWidth="1"/>
    <col min="13333" max="13568" width="9.140625" style="2"/>
    <col min="13569" max="13569" width="45.5703125" style="2" bestFit="1" customWidth="1"/>
    <col min="13570" max="13570" width="0.7109375" style="2" customWidth="1"/>
    <col min="13571" max="13571" width="10.42578125" style="2" bestFit="1" customWidth="1"/>
    <col min="13572" max="13573" width="0.5703125" style="2" customWidth="1"/>
    <col min="13574" max="13574" width="9.5703125" style="2" bestFit="1" customWidth="1"/>
    <col min="13575" max="13576" width="9.28515625" style="2" customWidth="1"/>
    <col min="13577" max="13577" width="9.7109375" style="2" bestFit="1" customWidth="1"/>
    <col min="13578" max="13578" width="10.42578125" style="2" customWidth="1"/>
    <col min="13579" max="13580" width="9.42578125" style="2" bestFit="1" customWidth="1"/>
    <col min="13581" max="13581" width="8.28515625" style="2" bestFit="1" customWidth="1"/>
    <col min="13582" max="13582" width="8.85546875" style="2" bestFit="1" customWidth="1"/>
    <col min="13583" max="13583" width="9.5703125" style="2" bestFit="1" customWidth="1"/>
    <col min="13584" max="13584" width="10.42578125" style="2" bestFit="1" customWidth="1"/>
    <col min="13585" max="13585" width="9.5703125" style="2" bestFit="1" customWidth="1"/>
    <col min="13586" max="13586" width="7.7109375" style="2" bestFit="1" customWidth="1"/>
    <col min="13587" max="13587" width="10.42578125" style="2" customWidth="1"/>
    <col min="13588" max="13588" width="0.5703125" style="2" customWidth="1"/>
    <col min="13589" max="13824" width="9.140625" style="2"/>
    <col min="13825" max="13825" width="45.5703125" style="2" bestFit="1" customWidth="1"/>
    <col min="13826" max="13826" width="0.7109375" style="2" customWidth="1"/>
    <col min="13827" max="13827" width="10.42578125" style="2" bestFit="1" customWidth="1"/>
    <col min="13828" max="13829" width="0.5703125" style="2" customWidth="1"/>
    <col min="13830" max="13830" width="9.5703125" style="2" bestFit="1" customWidth="1"/>
    <col min="13831" max="13832" width="9.28515625" style="2" customWidth="1"/>
    <col min="13833" max="13833" width="9.7109375" style="2" bestFit="1" customWidth="1"/>
    <col min="13834" max="13834" width="10.42578125" style="2" customWidth="1"/>
    <col min="13835" max="13836" width="9.42578125" style="2" bestFit="1" customWidth="1"/>
    <col min="13837" max="13837" width="8.28515625" style="2" bestFit="1" customWidth="1"/>
    <col min="13838" max="13838" width="8.85546875" style="2" bestFit="1" customWidth="1"/>
    <col min="13839" max="13839" width="9.5703125" style="2" bestFit="1" customWidth="1"/>
    <col min="13840" max="13840" width="10.42578125" style="2" bestFit="1" customWidth="1"/>
    <col min="13841" max="13841" width="9.5703125" style="2" bestFit="1" customWidth="1"/>
    <col min="13842" max="13842" width="7.7109375" style="2" bestFit="1" customWidth="1"/>
    <col min="13843" max="13843" width="10.42578125" style="2" customWidth="1"/>
    <col min="13844" max="13844" width="0.5703125" style="2" customWidth="1"/>
    <col min="13845" max="14080" width="9.140625" style="2"/>
    <col min="14081" max="14081" width="45.5703125" style="2" bestFit="1" customWidth="1"/>
    <col min="14082" max="14082" width="0.7109375" style="2" customWidth="1"/>
    <col min="14083" max="14083" width="10.42578125" style="2" bestFit="1" customWidth="1"/>
    <col min="14084" max="14085" width="0.5703125" style="2" customWidth="1"/>
    <col min="14086" max="14086" width="9.5703125" style="2" bestFit="1" customWidth="1"/>
    <col min="14087" max="14088" width="9.28515625" style="2" customWidth="1"/>
    <col min="14089" max="14089" width="9.7109375" style="2" bestFit="1" customWidth="1"/>
    <col min="14090" max="14090" width="10.42578125" style="2" customWidth="1"/>
    <col min="14091" max="14092" width="9.42578125" style="2" bestFit="1" customWidth="1"/>
    <col min="14093" max="14093" width="8.28515625" style="2" bestFit="1" customWidth="1"/>
    <col min="14094" max="14094" width="8.85546875" style="2" bestFit="1" customWidth="1"/>
    <col min="14095" max="14095" width="9.5703125" style="2" bestFit="1" customWidth="1"/>
    <col min="14096" max="14096" width="10.42578125" style="2" bestFit="1" customWidth="1"/>
    <col min="14097" max="14097" width="9.5703125" style="2" bestFit="1" customWidth="1"/>
    <col min="14098" max="14098" width="7.7109375" style="2" bestFit="1" customWidth="1"/>
    <col min="14099" max="14099" width="10.42578125" style="2" customWidth="1"/>
    <col min="14100" max="14100" width="0.5703125" style="2" customWidth="1"/>
    <col min="14101" max="14336" width="9.140625" style="2"/>
    <col min="14337" max="14337" width="45.5703125" style="2" bestFit="1" customWidth="1"/>
    <col min="14338" max="14338" width="0.7109375" style="2" customWidth="1"/>
    <col min="14339" max="14339" width="10.42578125" style="2" bestFit="1" customWidth="1"/>
    <col min="14340" max="14341" width="0.5703125" style="2" customWidth="1"/>
    <col min="14342" max="14342" width="9.5703125" style="2" bestFit="1" customWidth="1"/>
    <col min="14343" max="14344" width="9.28515625" style="2" customWidth="1"/>
    <col min="14345" max="14345" width="9.7109375" style="2" bestFit="1" customWidth="1"/>
    <col min="14346" max="14346" width="10.42578125" style="2" customWidth="1"/>
    <col min="14347" max="14348" width="9.42578125" style="2" bestFit="1" customWidth="1"/>
    <col min="14349" max="14349" width="8.28515625" style="2" bestFit="1" customWidth="1"/>
    <col min="14350" max="14350" width="8.85546875" style="2" bestFit="1" customWidth="1"/>
    <col min="14351" max="14351" width="9.5703125" style="2" bestFit="1" customWidth="1"/>
    <col min="14352" max="14352" width="10.42578125" style="2" bestFit="1" customWidth="1"/>
    <col min="14353" max="14353" width="9.5703125" style="2" bestFit="1" customWidth="1"/>
    <col min="14354" max="14354" width="7.7109375" style="2" bestFit="1" customWidth="1"/>
    <col min="14355" max="14355" width="10.42578125" style="2" customWidth="1"/>
    <col min="14356" max="14356" width="0.5703125" style="2" customWidth="1"/>
    <col min="14357" max="14592" width="9.140625" style="2"/>
    <col min="14593" max="14593" width="45.5703125" style="2" bestFit="1" customWidth="1"/>
    <col min="14594" max="14594" width="0.7109375" style="2" customWidth="1"/>
    <col min="14595" max="14595" width="10.42578125" style="2" bestFit="1" customWidth="1"/>
    <col min="14596" max="14597" width="0.5703125" style="2" customWidth="1"/>
    <col min="14598" max="14598" width="9.5703125" style="2" bestFit="1" customWidth="1"/>
    <col min="14599" max="14600" width="9.28515625" style="2" customWidth="1"/>
    <col min="14601" max="14601" width="9.7109375" style="2" bestFit="1" customWidth="1"/>
    <col min="14602" max="14602" width="10.42578125" style="2" customWidth="1"/>
    <col min="14603" max="14604" width="9.42578125" style="2" bestFit="1" customWidth="1"/>
    <col min="14605" max="14605" width="8.28515625" style="2" bestFit="1" customWidth="1"/>
    <col min="14606" max="14606" width="8.85546875" style="2" bestFit="1" customWidth="1"/>
    <col min="14607" max="14607" width="9.5703125" style="2" bestFit="1" customWidth="1"/>
    <col min="14608" max="14608" width="10.42578125" style="2" bestFit="1" customWidth="1"/>
    <col min="14609" max="14609" width="9.5703125" style="2" bestFit="1" customWidth="1"/>
    <col min="14610" max="14610" width="7.7109375" style="2" bestFit="1" customWidth="1"/>
    <col min="14611" max="14611" width="10.42578125" style="2" customWidth="1"/>
    <col min="14612" max="14612" width="0.5703125" style="2" customWidth="1"/>
    <col min="14613" max="14848" width="9.140625" style="2"/>
    <col min="14849" max="14849" width="45.5703125" style="2" bestFit="1" customWidth="1"/>
    <col min="14850" max="14850" width="0.7109375" style="2" customWidth="1"/>
    <col min="14851" max="14851" width="10.42578125" style="2" bestFit="1" customWidth="1"/>
    <col min="14852" max="14853" width="0.5703125" style="2" customWidth="1"/>
    <col min="14854" max="14854" width="9.5703125" style="2" bestFit="1" customWidth="1"/>
    <col min="14855" max="14856" width="9.28515625" style="2" customWidth="1"/>
    <col min="14857" max="14857" width="9.7109375" style="2" bestFit="1" customWidth="1"/>
    <col min="14858" max="14858" width="10.42578125" style="2" customWidth="1"/>
    <col min="14859" max="14860" width="9.42578125" style="2" bestFit="1" customWidth="1"/>
    <col min="14861" max="14861" width="8.28515625" style="2" bestFit="1" customWidth="1"/>
    <col min="14862" max="14862" width="8.85546875" style="2" bestFit="1" customWidth="1"/>
    <col min="14863" max="14863" width="9.5703125" style="2" bestFit="1" customWidth="1"/>
    <col min="14864" max="14864" width="10.42578125" style="2" bestFit="1" customWidth="1"/>
    <col min="14865" max="14865" width="9.5703125" style="2" bestFit="1" customWidth="1"/>
    <col min="14866" max="14866" width="7.7109375" style="2" bestFit="1" customWidth="1"/>
    <col min="14867" max="14867" width="10.42578125" style="2" customWidth="1"/>
    <col min="14868" max="14868" width="0.5703125" style="2" customWidth="1"/>
    <col min="14869" max="15104" width="9.140625" style="2"/>
    <col min="15105" max="15105" width="45.5703125" style="2" bestFit="1" customWidth="1"/>
    <col min="15106" max="15106" width="0.7109375" style="2" customWidth="1"/>
    <col min="15107" max="15107" width="10.42578125" style="2" bestFit="1" customWidth="1"/>
    <col min="15108" max="15109" width="0.5703125" style="2" customWidth="1"/>
    <col min="15110" max="15110" width="9.5703125" style="2" bestFit="1" customWidth="1"/>
    <col min="15111" max="15112" width="9.28515625" style="2" customWidth="1"/>
    <col min="15113" max="15113" width="9.7109375" style="2" bestFit="1" customWidth="1"/>
    <col min="15114" max="15114" width="10.42578125" style="2" customWidth="1"/>
    <col min="15115" max="15116" width="9.42578125" style="2" bestFit="1" customWidth="1"/>
    <col min="15117" max="15117" width="8.28515625" style="2" bestFit="1" customWidth="1"/>
    <col min="15118" max="15118" width="8.85546875" style="2" bestFit="1" customWidth="1"/>
    <col min="15119" max="15119" width="9.5703125" style="2" bestFit="1" customWidth="1"/>
    <col min="15120" max="15120" width="10.42578125" style="2" bestFit="1" customWidth="1"/>
    <col min="15121" max="15121" width="9.5703125" style="2" bestFit="1" customWidth="1"/>
    <col min="15122" max="15122" width="7.7109375" style="2" bestFit="1" customWidth="1"/>
    <col min="15123" max="15123" width="10.42578125" style="2" customWidth="1"/>
    <col min="15124" max="15124" width="0.5703125" style="2" customWidth="1"/>
    <col min="15125" max="15360" width="9.140625" style="2"/>
    <col min="15361" max="15361" width="45.5703125" style="2" bestFit="1" customWidth="1"/>
    <col min="15362" max="15362" width="0.7109375" style="2" customWidth="1"/>
    <col min="15363" max="15363" width="10.42578125" style="2" bestFit="1" customWidth="1"/>
    <col min="15364" max="15365" width="0.5703125" style="2" customWidth="1"/>
    <col min="15366" max="15366" width="9.5703125" style="2" bestFit="1" customWidth="1"/>
    <col min="15367" max="15368" width="9.28515625" style="2" customWidth="1"/>
    <col min="15369" max="15369" width="9.7109375" style="2" bestFit="1" customWidth="1"/>
    <col min="15370" max="15370" width="10.42578125" style="2" customWidth="1"/>
    <col min="15371" max="15372" width="9.42578125" style="2" bestFit="1" customWidth="1"/>
    <col min="15373" max="15373" width="8.28515625" style="2" bestFit="1" customWidth="1"/>
    <col min="15374" max="15374" width="8.85546875" style="2" bestFit="1" customWidth="1"/>
    <col min="15375" max="15375" width="9.5703125" style="2" bestFit="1" customWidth="1"/>
    <col min="15376" max="15376" width="10.42578125" style="2" bestFit="1" customWidth="1"/>
    <col min="15377" max="15377" width="9.5703125" style="2" bestFit="1" customWidth="1"/>
    <col min="15378" max="15378" width="7.7109375" style="2" bestFit="1" customWidth="1"/>
    <col min="15379" max="15379" width="10.42578125" style="2" customWidth="1"/>
    <col min="15380" max="15380" width="0.5703125" style="2" customWidth="1"/>
    <col min="15381" max="15616" width="9.140625" style="2"/>
    <col min="15617" max="15617" width="45.5703125" style="2" bestFit="1" customWidth="1"/>
    <col min="15618" max="15618" width="0.7109375" style="2" customWidth="1"/>
    <col min="15619" max="15619" width="10.42578125" style="2" bestFit="1" customWidth="1"/>
    <col min="15620" max="15621" width="0.5703125" style="2" customWidth="1"/>
    <col min="15622" max="15622" width="9.5703125" style="2" bestFit="1" customWidth="1"/>
    <col min="15623" max="15624" width="9.28515625" style="2" customWidth="1"/>
    <col min="15625" max="15625" width="9.7109375" style="2" bestFit="1" customWidth="1"/>
    <col min="15626" max="15626" width="10.42578125" style="2" customWidth="1"/>
    <col min="15627" max="15628" width="9.42578125" style="2" bestFit="1" customWidth="1"/>
    <col min="15629" max="15629" width="8.28515625" style="2" bestFit="1" customWidth="1"/>
    <col min="15630" max="15630" width="8.85546875" style="2" bestFit="1" customWidth="1"/>
    <col min="15631" max="15631" width="9.5703125" style="2" bestFit="1" customWidth="1"/>
    <col min="15632" max="15632" width="10.42578125" style="2" bestFit="1" customWidth="1"/>
    <col min="15633" max="15633" width="9.5703125" style="2" bestFit="1" customWidth="1"/>
    <col min="15634" max="15634" width="7.7109375" style="2" bestFit="1" customWidth="1"/>
    <col min="15635" max="15635" width="10.42578125" style="2" customWidth="1"/>
    <col min="15636" max="15636" width="0.5703125" style="2" customWidth="1"/>
    <col min="15637" max="15872" width="9.140625" style="2"/>
    <col min="15873" max="15873" width="45.5703125" style="2" bestFit="1" customWidth="1"/>
    <col min="15874" max="15874" width="0.7109375" style="2" customWidth="1"/>
    <col min="15875" max="15875" width="10.42578125" style="2" bestFit="1" customWidth="1"/>
    <col min="15876" max="15877" width="0.5703125" style="2" customWidth="1"/>
    <col min="15878" max="15878" width="9.5703125" style="2" bestFit="1" customWidth="1"/>
    <col min="15879" max="15880" width="9.28515625" style="2" customWidth="1"/>
    <col min="15881" max="15881" width="9.7109375" style="2" bestFit="1" customWidth="1"/>
    <col min="15882" max="15882" width="10.42578125" style="2" customWidth="1"/>
    <col min="15883" max="15884" width="9.42578125" style="2" bestFit="1" customWidth="1"/>
    <col min="15885" max="15885" width="8.28515625" style="2" bestFit="1" customWidth="1"/>
    <col min="15886" max="15886" width="8.85546875" style="2" bestFit="1" customWidth="1"/>
    <col min="15887" max="15887" width="9.5703125" style="2" bestFit="1" customWidth="1"/>
    <col min="15888" max="15888" width="10.42578125" style="2" bestFit="1" customWidth="1"/>
    <col min="15889" max="15889" width="9.5703125" style="2" bestFit="1" customWidth="1"/>
    <col min="15890" max="15890" width="7.7109375" style="2" bestFit="1" customWidth="1"/>
    <col min="15891" max="15891" width="10.42578125" style="2" customWidth="1"/>
    <col min="15892" max="15892" width="0.5703125" style="2" customWidth="1"/>
    <col min="15893" max="16128" width="9.140625" style="2"/>
    <col min="16129" max="16129" width="45.5703125" style="2" bestFit="1" customWidth="1"/>
    <col min="16130" max="16130" width="0.7109375" style="2" customWidth="1"/>
    <col min="16131" max="16131" width="10.42578125" style="2" bestFit="1" customWidth="1"/>
    <col min="16132" max="16133" width="0.5703125" style="2" customWidth="1"/>
    <col min="16134" max="16134" width="9.5703125" style="2" bestFit="1" customWidth="1"/>
    <col min="16135" max="16136" width="9.28515625" style="2" customWidth="1"/>
    <col min="16137" max="16137" width="9.7109375" style="2" bestFit="1" customWidth="1"/>
    <col min="16138" max="16138" width="10.42578125" style="2" customWidth="1"/>
    <col min="16139" max="16140" width="9.42578125" style="2" bestFit="1" customWidth="1"/>
    <col min="16141" max="16141" width="8.28515625" style="2" bestFit="1" customWidth="1"/>
    <col min="16142" max="16142" width="8.85546875" style="2" bestFit="1" customWidth="1"/>
    <col min="16143" max="16143" width="9.5703125" style="2" bestFit="1" customWidth="1"/>
    <col min="16144" max="16144" width="10.42578125" style="2" bestFit="1" customWidth="1"/>
    <col min="16145" max="16145" width="9.5703125" style="2" bestFit="1" customWidth="1"/>
    <col min="16146" max="16146" width="7.7109375" style="2" bestFit="1" customWidth="1"/>
    <col min="16147" max="16147" width="10.42578125" style="2" customWidth="1"/>
    <col min="16148" max="16148" width="0.5703125" style="2" customWidth="1"/>
    <col min="16149" max="16384" width="9.140625" style="2"/>
  </cols>
  <sheetData>
    <row r="1" spans="1:20" ht="12" x14ac:dyDescent="0.2">
      <c r="A1" s="1" t="s">
        <v>0</v>
      </c>
    </row>
    <row r="2" spans="1:20" x14ac:dyDescent="0.2">
      <c r="B2" s="4"/>
      <c r="C2" s="5" t="s">
        <v>1</v>
      </c>
      <c r="D2" s="6"/>
      <c r="E2" s="7"/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2</v>
      </c>
      <c r="S2" s="5" t="s">
        <v>14</v>
      </c>
      <c r="T2" s="8"/>
    </row>
    <row r="3" spans="1:20" ht="12" x14ac:dyDescent="0.2">
      <c r="A3" s="9"/>
      <c r="B3" s="4"/>
      <c r="C3" s="5"/>
      <c r="D3" s="10"/>
      <c r="E3" s="11"/>
      <c r="F3" s="7"/>
      <c r="G3" s="7"/>
      <c r="H3" s="7"/>
      <c r="I3" s="7"/>
      <c r="J3" s="7"/>
      <c r="K3" s="7"/>
      <c r="L3" s="7"/>
      <c r="M3" s="7"/>
      <c r="N3" s="7"/>
      <c r="O3" s="11"/>
      <c r="P3" s="11"/>
      <c r="Q3" s="11"/>
      <c r="R3" s="11"/>
      <c r="S3" s="5"/>
      <c r="T3" s="8"/>
    </row>
    <row r="4" spans="1:20" ht="12" x14ac:dyDescent="0.2">
      <c r="A4" s="12" t="s">
        <v>15</v>
      </c>
      <c r="B4" s="4"/>
      <c r="C4" s="5"/>
      <c r="D4" s="10"/>
      <c r="E4" s="11"/>
      <c r="F4" s="7"/>
      <c r="G4" s="7"/>
      <c r="H4" s="7"/>
      <c r="I4" s="7"/>
      <c r="J4" s="7"/>
      <c r="K4" s="7"/>
      <c r="L4" s="7"/>
      <c r="M4" s="7"/>
      <c r="N4" s="7"/>
      <c r="O4" s="13"/>
      <c r="P4" s="13"/>
      <c r="Q4" s="13"/>
      <c r="R4" s="13"/>
      <c r="S4" s="14">
        <v>1121.4100000000001</v>
      </c>
      <c r="T4" s="8"/>
    </row>
    <row r="5" spans="1:20" ht="12" x14ac:dyDescent="0.2">
      <c r="A5" s="12"/>
      <c r="B5" s="4"/>
      <c r="C5" s="15"/>
      <c r="D5" s="16"/>
      <c r="E5" s="17"/>
      <c r="F5" s="18"/>
      <c r="G5" s="18"/>
      <c r="H5" s="18"/>
      <c r="I5" s="18"/>
      <c r="J5" s="18"/>
      <c r="K5" s="18"/>
      <c r="L5" s="18"/>
      <c r="M5" s="18"/>
      <c r="N5" s="18"/>
      <c r="O5" s="19"/>
      <c r="P5" s="19"/>
      <c r="Q5" s="19"/>
      <c r="R5" s="19"/>
      <c r="S5" s="15"/>
      <c r="T5" s="8"/>
    </row>
    <row r="6" spans="1:20" ht="12" x14ac:dyDescent="0.2">
      <c r="A6" s="12"/>
      <c r="B6" s="4"/>
      <c r="C6" s="15"/>
      <c r="D6" s="16"/>
      <c r="E6" s="17"/>
      <c r="F6" s="18"/>
      <c r="G6" s="18"/>
      <c r="H6" s="18"/>
      <c r="I6" s="18"/>
      <c r="J6" s="18"/>
      <c r="K6" s="18"/>
      <c r="L6" s="18"/>
      <c r="M6" s="18"/>
      <c r="N6" s="18"/>
      <c r="O6" s="20"/>
      <c r="P6" s="20"/>
      <c r="Q6" s="20"/>
      <c r="R6" s="20"/>
      <c r="S6" s="15"/>
      <c r="T6" s="8"/>
    </row>
    <row r="7" spans="1:20" ht="12" x14ac:dyDescent="0.2">
      <c r="A7" s="21" t="s">
        <v>16</v>
      </c>
      <c r="B7" s="22"/>
      <c r="C7" s="6">
        <v>269</v>
      </c>
      <c r="D7" s="10"/>
      <c r="E7" s="11"/>
      <c r="F7" s="6">
        <f>'[1]2014 Dues'!L36</f>
        <v>0</v>
      </c>
      <c r="G7" s="6">
        <f>'[1]2014 Dues'!M36</f>
        <v>269</v>
      </c>
      <c r="H7" s="6">
        <f>'[1]2014 Dues'!N36</f>
        <v>164</v>
      </c>
      <c r="I7" s="6">
        <f>'[1]2014 Dues'!O36</f>
        <v>0</v>
      </c>
      <c r="J7" s="6">
        <f>'[1]2014 Dues'!P36</f>
        <v>0</v>
      </c>
      <c r="K7" s="6">
        <f>'[1]2014 Dues'!Q36</f>
        <v>0</v>
      </c>
      <c r="L7" s="6">
        <f>'[1]2014 Dues'!R36</f>
        <v>0</v>
      </c>
      <c r="M7" s="6">
        <f>'[1]2014 Dues'!S36</f>
        <v>0</v>
      </c>
      <c r="N7" s="6">
        <f>'[1]2014 Dues'!T36</f>
        <v>0</v>
      </c>
      <c r="O7" s="6">
        <f>'[1]2014 Dues'!U36</f>
        <v>0</v>
      </c>
      <c r="P7" s="6">
        <f>'[1]2014 Dues'!V36</f>
        <v>0</v>
      </c>
      <c r="Q7" s="6">
        <f>'[1]2014 Dues'!W36</f>
        <v>0</v>
      </c>
      <c r="R7" s="6"/>
      <c r="S7" s="23">
        <f t="shared" ref="S7:S20" si="0">SUM(F7:R7) - C7</f>
        <v>164</v>
      </c>
      <c r="T7" s="8"/>
    </row>
    <row r="8" spans="1:20" ht="12" x14ac:dyDescent="0.2">
      <c r="A8" s="21" t="s">
        <v>17</v>
      </c>
      <c r="B8" s="22"/>
      <c r="C8" s="6">
        <f>24*419</f>
        <v>10056</v>
      </c>
      <c r="D8" s="10"/>
      <c r="E8" s="11"/>
      <c r="F8" s="6">
        <f>'[1]2014 Dues'!L29</f>
        <v>2047</v>
      </c>
      <c r="G8" s="6">
        <f>'[1]2014 Dues'!M29</f>
        <v>419</v>
      </c>
      <c r="H8" s="6">
        <f>'[1]2014 Dues'!N29</f>
        <v>1177</v>
      </c>
      <c r="I8" s="6">
        <f>'[1]2014 Dues'!O29</f>
        <v>2214</v>
      </c>
      <c r="J8" s="6">
        <f>'[1]2014 Dues'!P29</f>
        <v>898</v>
      </c>
      <c r="K8" s="6">
        <f>'[1]2014 Dues'!Q29</f>
        <v>0</v>
      </c>
      <c r="L8" s="6">
        <f>'[1]2014 Dues'!R29</f>
        <v>0</v>
      </c>
      <c r="M8" s="6">
        <f>'[1]2014 Dues'!S29</f>
        <v>0</v>
      </c>
      <c r="N8" s="6">
        <f>'[1]2014 Dues'!T29</f>
        <v>0</v>
      </c>
      <c r="O8" s="6">
        <f>'[1]2014 Dues'!U29</f>
        <v>0</v>
      </c>
      <c r="P8" s="6">
        <f>'[1]2014 Dues'!V29</f>
        <v>0</v>
      </c>
      <c r="Q8" s="6">
        <f>'[1]2014 Dues'!W29</f>
        <v>0</v>
      </c>
      <c r="R8" s="6"/>
      <c r="S8" s="23">
        <f t="shared" si="0"/>
        <v>-3301</v>
      </c>
      <c r="T8" s="8"/>
    </row>
    <row r="9" spans="1:20" ht="12" x14ac:dyDescent="0.2">
      <c r="A9" s="21" t="s">
        <v>18</v>
      </c>
      <c r="B9" s="22"/>
      <c r="C9" s="6">
        <v>424</v>
      </c>
      <c r="D9" s="10"/>
      <c r="E9" s="11"/>
      <c r="F9" s="6">
        <f>'[1]2014 Dues'!L63</f>
        <v>0</v>
      </c>
      <c r="G9" s="6">
        <f>'[1]2014 Dues'!M63</f>
        <v>0</v>
      </c>
      <c r="H9" s="6">
        <f>'[1]2014 Dues'!N63</f>
        <v>424</v>
      </c>
      <c r="I9" s="6">
        <f>'[1]2014 Dues'!O63</f>
        <v>0</v>
      </c>
      <c r="J9" s="6">
        <f>'[1]2014 Dues'!P63</f>
        <v>0</v>
      </c>
      <c r="K9" s="6">
        <f>'[1]2014 Dues'!Q63</f>
        <v>0</v>
      </c>
      <c r="L9" s="6">
        <f>'[1]2014 Dues'!R63</f>
        <v>0</v>
      </c>
      <c r="M9" s="6">
        <f>'[1]2014 Dues'!S63</f>
        <v>0</v>
      </c>
      <c r="N9" s="6">
        <f>'[1]2014 Dues'!T63</f>
        <v>0</v>
      </c>
      <c r="O9" s="6">
        <f>'[1]2014 Dues'!U63</f>
        <v>0</v>
      </c>
      <c r="P9" s="6">
        <f>'[1]2014 Dues'!V63</f>
        <v>0</v>
      </c>
      <c r="Q9" s="6">
        <f>'[1]2014 Dues'!W63</f>
        <v>0</v>
      </c>
      <c r="R9" s="24"/>
      <c r="S9" s="23">
        <f t="shared" si="0"/>
        <v>0</v>
      </c>
      <c r="T9" s="8"/>
    </row>
    <row r="10" spans="1:20" ht="12" x14ac:dyDescent="0.2">
      <c r="A10" s="21" t="s">
        <v>19</v>
      </c>
      <c r="B10" s="22"/>
      <c r="C10" s="6">
        <f>2*549</f>
        <v>1098</v>
      </c>
      <c r="F10" s="6">
        <f>'[1]2014 Dues'!L55</f>
        <v>552</v>
      </c>
      <c r="G10" s="6">
        <f>'[1]2014 Dues'!M55</f>
        <v>0</v>
      </c>
      <c r="H10" s="6">
        <f>'[1]2014 Dues'!N55</f>
        <v>799</v>
      </c>
      <c r="I10" s="6">
        <f>'[1]2014 Dues'!O55</f>
        <v>1008</v>
      </c>
      <c r="J10" s="6">
        <f>'[1]2014 Dues'!P55</f>
        <v>0</v>
      </c>
      <c r="K10" s="6">
        <f>'[1]2014 Dues'!Q55</f>
        <v>0</v>
      </c>
      <c r="L10" s="6">
        <f>'[1]2014 Dues'!R55</f>
        <v>0</v>
      </c>
      <c r="M10" s="6">
        <f>'[1]2014 Dues'!S55</f>
        <v>0</v>
      </c>
      <c r="N10" s="6">
        <f>'[1]2014 Dues'!T55</f>
        <v>0</v>
      </c>
      <c r="O10" s="6">
        <f>'[1]2014 Dues'!U55</f>
        <v>0</v>
      </c>
      <c r="P10" s="6">
        <f>'[1]2014 Dues'!V55</f>
        <v>0</v>
      </c>
      <c r="Q10" s="6">
        <f>'[1]2014 Dues'!W55</f>
        <v>0</v>
      </c>
      <c r="R10" s="24"/>
      <c r="S10" s="23">
        <f t="shared" si="0"/>
        <v>1261</v>
      </c>
    </row>
    <row r="11" spans="1:20" ht="12" x14ac:dyDescent="0.2">
      <c r="A11" s="21" t="s">
        <v>20</v>
      </c>
      <c r="B11" s="22"/>
      <c r="C11" s="25">
        <f>3*274</f>
        <v>822</v>
      </c>
      <c r="D11" s="10"/>
      <c r="E11" s="11"/>
      <c r="F11" s="6">
        <f>'[1]2014 Dues'!L44</f>
        <v>0</v>
      </c>
      <c r="G11" s="6">
        <f>'[1]2014 Dues'!M44</f>
        <v>548</v>
      </c>
      <c r="H11" s="6">
        <f>'[1]2014 Dues'!N44</f>
        <v>274</v>
      </c>
      <c r="I11" s="6">
        <f>'[1]2014 Dues'!O44</f>
        <v>124</v>
      </c>
      <c r="J11" s="6">
        <f>'[1]2014 Dues'!P44</f>
        <v>0</v>
      </c>
      <c r="K11" s="6">
        <f>'[1]2014 Dues'!Q44</f>
        <v>0</v>
      </c>
      <c r="L11" s="6">
        <f>'[1]2014 Dues'!R44</f>
        <v>0</v>
      </c>
      <c r="M11" s="6">
        <f>'[1]2014 Dues'!S44</f>
        <v>0</v>
      </c>
      <c r="N11" s="6">
        <f>'[1]2014 Dues'!T44</f>
        <v>0</v>
      </c>
      <c r="O11" s="6">
        <f>'[1]2014 Dues'!U44</f>
        <v>0</v>
      </c>
      <c r="P11" s="6">
        <f>'[1]2014 Dues'!V44</f>
        <v>0</v>
      </c>
      <c r="Q11" s="6">
        <f>'[1]2014 Dues'!W44</f>
        <v>0</v>
      </c>
      <c r="R11" s="24"/>
      <c r="S11" s="23">
        <f t="shared" si="0"/>
        <v>124</v>
      </c>
      <c r="T11" s="8"/>
    </row>
    <row r="12" spans="1:20" ht="12" x14ac:dyDescent="0.2">
      <c r="A12" s="26" t="s">
        <v>21</v>
      </c>
      <c r="B12" s="22"/>
      <c r="C12" s="6">
        <f>2*554</f>
        <v>1108</v>
      </c>
      <c r="D12" s="10"/>
      <c r="E12" s="11"/>
      <c r="F12" s="6">
        <f>'[1]2014 Dues'!L74</f>
        <v>759</v>
      </c>
      <c r="G12" s="6">
        <v>100</v>
      </c>
      <c r="H12" s="6">
        <f>'[1]2014 Dues'!N74</f>
        <v>554</v>
      </c>
      <c r="I12" s="6">
        <f>'[1]2014 Dues'!O74</f>
        <v>1562</v>
      </c>
      <c r="J12" s="6">
        <f>'[1]2014 Dues'!P74</f>
        <v>0</v>
      </c>
      <c r="K12" s="6">
        <f>'[1]2014 Dues'!Q74</f>
        <v>0</v>
      </c>
      <c r="L12" s="6">
        <f>'[1]2014 Dues'!R74</f>
        <v>0</v>
      </c>
      <c r="M12" s="6">
        <f>'[1]2014 Dues'!S74</f>
        <v>0</v>
      </c>
      <c r="N12" s="6">
        <f>'[1]2014 Dues'!T74</f>
        <v>0</v>
      </c>
      <c r="O12" s="6">
        <f>'[1]2014 Dues'!U74</f>
        <v>0</v>
      </c>
      <c r="P12" s="6">
        <f>'[1]2014 Dues'!V74</f>
        <v>0</v>
      </c>
      <c r="Q12" s="6">
        <f>'[1]2014 Dues'!W74</f>
        <v>0</v>
      </c>
      <c r="R12" s="6"/>
      <c r="S12" s="23">
        <f t="shared" si="0"/>
        <v>1867</v>
      </c>
      <c r="T12" s="8"/>
    </row>
    <row r="13" spans="1:20" ht="12" x14ac:dyDescent="0.2">
      <c r="A13" s="26" t="s">
        <v>22</v>
      </c>
      <c r="B13" s="22"/>
      <c r="C13" s="6">
        <v>654</v>
      </c>
      <c r="D13" s="10"/>
      <c r="E13" s="11"/>
      <c r="F13" s="6">
        <f>'[1]2014 Dues'!L80</f>
        <v>654</v>
      </c>
      <c r="G13" s="6">
        <f>'[1]2014 Dues'!M81</f>
        <v>0</v>
      </c>
      <c r="H13" s="6">
        <f>'[1]2014 Dues'!N81</f>
        <v>0</v>
      </c>
      <c r="I13" s="6">
        <f>'[1]2014 Dues'!O81</f>
        <v>0</v>
      </c>
      <c r="J13" s="6">
        <f>'[1]2014 Dues'!P81</f>
        <v>0</v>
      </c>
      <c r="K13" s="6">
        <f>'[1]2014 Dues'!Q81</f>
        <v>0</v>
      </c>
      <c r="L13" s="6">
        <f>'[1]2014 Dues'!R81</f>
        <v>0</v>
      </c>
      <c r="M13" s="6">
        <f>'[1]2014 Dues'!S81</f>
        <v>0</v>
      </c>
      <c r="N13" s="6">
        <f>'[1]2014 Dues'!T81</f>
        <v>0</v>
      </c>
      <c r="O13" s="6">
        <f>'[1]2014 Dues'!U81</f>
        <v>0</v>
      </c>
      <c r="P13" s="6">
        <f>'[1]2014 Dues'!V81</f>
        <v>0</v>
      </c>
      <c r="Q13" s="6">
        <f>'[1]2014 Dues'!W81</f>
        <v>0</v>
      </c>
      <c r="R13" s="6"/>
      <c r="S13" s="23">
        <f>SUM(F13:R13) - C13</f>
        <v>0</v>
      </c>
      <c r="T13" s="8"/>
    </row>
    <row r="14" spans="1:20" ht="12" x14ac:dyDescent="0.2">
      <c r="A14" s="26" t="s">
        <v>23</v>
      </c>
      <c r="B14" s="22"/>
      <c r="C14" s="6">
        <v>244</v>
      </c>
      <c r="D14" s="27"/>
      <c r="E14" s="2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24"/>
      <c r="S14" s="23">
        <f t="shared" si="0"/>
        <v>-244</v>
      </c>
      <c r="T14" s="8"/>
    </row>
    <row r="15" spans="1:20" ht="12" x14ac:dyDescent="0.2">
      <c r="A15" s="26" t="s">
        <v>24</v>
      </c>
      <c r="B15" s="4"/>
      <c r="C15" s="23">
        <f>6*369</f>
        <v>2214</v>
      </c>
      <c r="D15" s="27"/>
      <c r="E15" s="28"/>
      <c r="F15" s="6"/>
      <c r="G15" s="6"/>
      <c r="H15" s="6"/>
      <c r="I15" s="6"/>
      <c r="J15" s="6"/>
      <c r="K15" s="6"/>
      <c r="L15" s="6"/>
      <c r="M15" s="6"/>
      <c r="N15" s="6"/>
      <c r="O15" s="24"/>
      <c r="P15" s="24"/>
      <c r="Q15" s="24"/>
      <c r="R15" s="24"/>
      <c r="S15" s="23">
        <f t="shared" si="0"/>
        <v>-2214</v>
      </c>
      <c r="T15" s="8"/>
    </row>
    <row r="16" spans="1:20" ht="12" x14ac:dyDescent="0.2">
      <c r="A16" s="21" t="s">
        <v>25</v>
      </c>
      <c r="B16" s="22"/>
      <c r="C16" s="6">
        <v>1500</v>
      </c>
      <c r="D16" s="27"/>
      <c r="E16" s="28"/>
      <c r="F16" s="6"/>
      <c r="G16" s="6"/>
      <c r="H16" s="6"/>
      <c r="I16" s="6"/>
      <c r="J16" s="6"/>
      <c r="K16" s="6"/>
      <c r="L16" s="6"/>
      <c r="M16" s="6"/>
      <c r="N16" s="6"/>
      <c r="O16" s="24"/>
      <c r="P16" s="24"/>
      <c r="Q16" s="24"/>
      <c r="R16" s="24"/>
      <c r="S16" s="23">
        <f t="shared" si="0"/>
        <v>-1500</v>
      </c>
      <c r="T16" s="8"/>
    </row>
    <row r="17" spans="1:21" ht="12" x14ac:dyDescent="0.2">
      <c r="A17" s="21" t="s">
        <v>26</v>
      </c>
      <c r="B17" s="22"/>
      <c r="C17" s="6"/>
      <c r="D17" s="27"/>
      <c r="E17" s="28"/>
      <c r="F17" s="6"/>
      <c r="G17" s="6"/>
      <c r="H17" s="6"/>
      <c r="I17" s="6"/>
      <c r="J17" s="6">
        <v>50</v>
      </c>
      <c r="K17" s="6"/>
      <c r="L17" s="6"/>
      <c r="M17" s="6"/>
      <c r="N17" s="6"/>
      <c r="O17" s="24"/>
      <c r="P17" s="24"/>
      <c r="Q17" s="24"/>
      <c r="R17" s="24"/>
      <c r="S17" s="23">
        <f t="shared" si="0"/>
        <v>50</v>
      </c>
      <c r="T17" s="8"/>
    </row>
    <row r="18" spans="1:21" ht="12" x14ac:dyDescent="0.2">
      <c r="A18" s="21" t="s">
        <v>27</v>
      </c>
      <c r="B18" s="22"/>
      <c r="C18" s="6">
        <v>250</v>
      </c>
      <c r="D18" s="27"/>
      <c r="E18" s="28"/>
      <c r="F18" s="6"/>
      <c r="G18" s="6"/>
      <c r="H18" s="6"/>
      <c r="I18" s="6"/>
      <c r="J18" s="6"/>
      <c r="K18" s="6"/>
      <c r="L18" s="6"/>
      <c r="M18" s="6"/>
      <c r="N18" s="6"/>
      <c r="O18" s="24"/>
      <c r="P18" s="24"/>
      <c r="Q18" s="24"/>
      <c r="R18" s="24"/>
      <c r="S18" s="23">
        <f t="shared" si="0"/>
        <v>-250</v>
      </c>
      <c r="T18" s="8"/>
    </row>
    <row r="19" spans="1:21" ht="12" x14ac:dyDescent="0.2">
      <c r="A19" s="21" t="s">
        <v>28</v>
      </c>
      <c r="B19" s="22"/>
      <c r="C19" s="6"/>
      <c r="D19" s="27"/>
      <c r="E19" s="28"/>
      <c r="F19" s="6"/>
      <c r="G19" s="6"/>
      <c r="H19" s="6">
        <v>841.47</v>
      </c>
      <c r="I19" s="6"/>
      <c r="J19" s="6">
        <v>3997.45</v>
      </c>
      <c r="K19" s="6"/>
      <c r="L19" s="6"/>
      <c r="M19" s="6"/>
      <c r="N19" s="6"/>
      <c r="O19" s="24"/>
      <c r="P19" s="24"/>
      <c r="Q19" s="24"/>
      <c r="R19" s="24"/>
      <c r="S19" s="23"/>
      <c r="T19" s="8"/>
    </row>
    <row r="20" spans="1:21" ht="12" x14ac:dyDescent="0.2">
      <c r="A20" s="21" t="s">
        <v>29</v>
      </c>
      <c r="B20" s="22"/>
      <c r="C20" s="6">
        <v>0</v>
      </c>
      <c r="D20" s="27"/>
      <c r="E20" s="28"/>
      <c r="F20" s="6"/>
      <c r="G20" s="6"/>
      <c r="H20" s="6">
        <v>34.450000000000003</v>
      </c>
      <c r="I20" s="6">
        <v>30</v>
      </c>
      <c r="J20" s="6">
        <v>30</v>
      </c>
      <c r="K20" s="6"/>
      <c r="L20" s="6"/>
      <c r="M20" s="6"/>
      <c r="N20" s="6"/>
      <c r="O20" s="24"/>
      <c r="P20" s="24"/>
      <c r="Q20" s="24"/>
      <c r="R20" s="24"/>
      <c r="S20" s="23">
        <f t="shared" si="0"/>
        <v>94.45</v>
      </c>
      <c r="T20" s="8"/>
    </row>
    <row r="21" spans="1:21" s="37" customFormat="1" ht="12" x14ac:dyDescent="0.2">
      <c r="A21" s="29"/>
      <c r="B21" s="30"/>
      <c r="C21" s="31"/>
      <c r="D21" s="32"/>
      <c r="E21" s="33"/>
      <c r="F21" s="34"/>
      <c r="G21" s="34"/>
      <c r="H21" s="34"/>
      <c r="I21" s="35"/>
      <c r="J21" s="35"/>
      <c r="K21" s="35"/>
      <c r="L21" s="35"/>
      <c r="M21" s="35"/>
      <c r="N21" s="35"/>
      <c r="O21" s="34"/>
      <c r="P21" s="34"/>
      <c r="Q21" s="34"/>
      <c r="R21" s="34"/>
      <c r="S21" s="34">
        <f>SUM(E21:R21) - C21</f>
        <v>0</v>
      </c>
      <c r="T21" s="36"/>
    </row>
    <row r="22" spans="1:21" ht="12" x14ac:dyDescent="0.2">
      <c r="A22" s="21"/>
      <c r="B22" s="22"/>
      <c r="C22" s="5"/>
      <c r="D22" s="10"/>
      <c r="E22" s="11"/>
      <c r="F22" s="6"/>
      <c r="G22" s="6"/>
      <c r="H22" s="6"/>
      <c r="I22" s="24"/>
      <c r="J22" s="24"/>
      <c r="K22" s="24"/>
      <c r="L22" s="24"/>
      <c r="M22" s="24"/>
      <c r="N22" s="24"/>
      <c r="O22" s="6"/>
      <c r="P22" s="6"/>
      <c r="Q22" s="6"/>
      <c r="R22" s="6"/>
      <c r="S22" s="6"/>
      <c r="T22" s="8"/>
    </row>
    <row r="23" spans="1:21" s="43" customFormat="1" ht="12" x14ac:dyDescent="0.2">
      <c r="A23" s="38" t="s">
        <v>30</v>
      </c>
      <c r="B23" s="39"/>
      <c r="C23" s="40">
        <f>SUM(C4:C20)+S4</f>
        <v>19760.41</v>
      </c>
      <c r="D23" s="5"/>
      <c r="E23" s="40">
        <f>SUM(E8:E20)</f>
        <v>0</v>
      </c>
      <c r="F23" s="40">
        <f t="shared" ref="F23:R23" si="1">SUM(F7:F22)</f>
        <v>4012</v>
      </c>
      <c r="G23" s="40">
        <f t="shared" si="1"/>
        <v>1336</v>
      </c>
      <c r="H23" s="40">
        <f t="shared" si="1"/>
        <v>4267.92</v>
      </c>
      <c r="I23" s="40">
        <f t="shared" si="1"/>
        <v>4938</v>
      </c>
      <c r="J23" s="40">
        <f t="shared" si="1"/>
        <v>4975.45</v>
      </c>
      <c r="K23" s="40">
        <f t="shared" si="1"/>
        <v>0</v>
      </c>
      <c r="L23" s="40">
        <f t="shared" si="1"/>
        <v>0</v>
      </c>
      <c r="M23" s="40">
        <f t="shared" si="1"/>
        <v>0</v>
      </c>
      <c r="N23" s="40">
        <f t="shared" si="1"/>
        <v>0</v>
      </c>
      <c r="O23" s="40">
        <f t="shared" si="1"/>
        <v>0</v>
      </c>
      <c r="P23" s="40">
        <f t="shared" si="1"/>
        <v>0</v>
      </c>
      <c r="Q23" s="40">
        <f t="shared" si="1"/>
        <v>0</v>
      </c>
      <c r="R23" s="40">
        <f t="shared" si="1"/>
        <v>0</v>
      </c>
      <c r="S23" s="40">
        <f>SUM(E23:R23)</f>
        <v>19529.37</v>
      </c>
      <c r="T23" s="41"/>
      <c r="U23" s="42"/>
    </row>
    <row r="24" spans="1:21" s="43" customFormat="1" ht="12" x14ac:dyDescent="0.2">
      <c r="A24" s="44"/>
      <c r="B24" s="45"/>
      <c r="C24" s="46"/>
      <c r="D24" s="46"/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1"/>
      <c r="U24" s="42"/>
    </row>
    <row r="25" spans="1:21" s="43" customFormat="1" ht="12" x14ac:dyDescent="0.2">
      <c r="A25" s="44"/>
      <c r="B25" s="45"/>
      <c r="C25" s="46"/>
      <c r="D25" s="46"/>
      <c r="E25" s="47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5">
        <f>S23+S4</f>
        <v>20650.78</v>
      </c>
      <c r="T25" s="41"/>
      <c r="U25" s="42"/>
    </row>
    <row r="26" spans="1:21" ht="12" x14ac:dyDescent="0.2">
      <c r="A26" s="48"/>
      <c r="B26" s="49"/>
      <c r="C26" s="46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50"/>
    </row>
    <row r="27" spans="1:21" ht="12" x14ac:dyDescent="0.2">
      <c r="A27" s="1" t="s">
        <v>31</v>
      </c>
      <c r="B27" s="51"/>
      <c r="C27" s="5" t="s">
        <v>1</v>
      </c>
      <c r="D27" s="6"/>
      <c r="E27" s="7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5"/>
      <c r="T27" s="50"/>
    </row>
    <row r="28" spans="1:21" ht="12" x14ac:dyDescent="0.2">
      <c r="A28" s="21"/>
      <c r="B28" s="51"/>
      <c r="C28" s="15"/>
      <c r="D28" s="52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0"/>
    </row>
    <row r="29" spans="1:21" ht="12" x14ac:dyDescent="0.2">
      <c r="A29" s="12" t="s">
        <v>32</v>
      </c>
      <c r="B29" s="51"/>
      <c r="C29" s="54"/>
      <c r="D29" s="52"/>
      <c r="E29" s="55"/>
      <c r="F29" s="52"/>
      <c r="G29" s="52"/>
      <c r="H29" s="56"/>
      <c r="I29" s="56"/>
      <c r="J29" s="56"/>
      <c r="K29" s="56"/>
      <c r="L29" s="56"/>
      <c r="M29" s="56"/>
      <c r="N29" s="56"/>
      <c r="O29" s="53"/>
      <c r="P29" s="56"/>
      <c r="Q29" s="53"/>
      <c r="R29" s="53"/>
      <c r="S29" s="56"/>
      <c r="T29" s="50"/>
    </row>
    <row r="30" spans="1:21" ht="12" x14ac:dyDescent="0.2">
      <c r="A30" s="26" t="s">
        <v>33</v>
      </c>
      <c r="B30" s="51"/>
      <c r="C30" s="24">
        <f>33*150</f>
        <v>4950</v>
      </c>
      <c r="D30" s="57"/>
      <c r="E30" s="58"/>
      <c r="F30" s="24"/>
      <c r="G30" s="24">
        <f>7*-150 + -90</f>
        <v>-1140</v>
      </c>
      <c r="H30" s="24"/>
      <c r="I30" s="24">
        <v>-1200</v>
      </c>
      <c r="J30" s="24">
        <v>-2100</v>
      </c>
      <c r="K30" s="24"/>
      <c r="L30" s="24"/>
      <c r="M30" s="24"/>
      <c r="N30" s="24"/>
      <c r="O30" s="24"/>
      <c r="P30" s="24"/>
      <c r="Q30" s="24"/>
      <c r="R30" s="24"/>
      <c r="S30" s="23">
        <f t="shared" ref="S30:S45" si="2">SUM(F30:R30) + C30</f>
        <v>510</v>
      </c>
      <c r="T30" s="50"/>
    </row>
    <row r="31" spans="1:21" ht="12" x14ac:dyDescent="0.2">
      <c r="A31" s="26" t="s">
        <v>34</v>
      </c>
      <c r="B31" s="51"/>
      <c r="C31" s="24"/>
      <c r="D31" s="57"/>
      <c r="E31" s="5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3">
        <f t="shared" si="2"/>
        <v>0</v>
      </c>
      <c r="T31" s="50"/>
    </row>
    <row r="32" spans="1:21" ht="12" x14ac:dyDescent="0.2">
      <c r="A32" s="26" t="s">
        <v>35</v>
      </c>
      <c r="B32" s="51"/>
      <c r="C32" s="24">
        <f>34*50</f>
        <v>1700</v>
      </c>
      <c r="D32" s="6"/>
      <c r="E32" s="7"/>
      <c r="F32" s="24"/>
      <c r="G32" s="24">
        <f>9*-50</f>
        <v>-450</v>
      </c>
      <c r="H32" s="6"/>
      <c r="I32" s="6">
        <v>-400</v>
      </c>
      <c r="J32" s="6">
        <v>-700</v>
      </c>
      <c r="K32" s="6"/>
      <c r="L32" s="6"/>
      <c r="M32" s="6"/>
      <c r="N32" s="6"/>
      <c r="O32" s="6"/>
      <c r="P32" s="6"/>
      <c r="Q32" s="6"/>
      <c r="R32" s="6"/>
      <c r="S32" s="23">
        <f t="shared" si="2"/>
        <v>150</v>
      </c>
      <c r="T32" s="59"/>
    </row>
    <row r="33" spans="1:26" ht="12" x14ac:dyDescent="0.2">
      <c r="A33" s="26" t="s">
        <v>36</v>
      </c>
      <c r="B33" s="60"/>
      <c r="C33" s="24">
        <f>5*20</f>
        <v>100</v>
      </c>
      <c r="D33" s="10"/>
      <c r="E33" s="11"/>
      <c r="F33" s="6"/>
      <c r="G33" s="6">
        <f>3*-20</f>
        <v>-60</v>
      </c>
      <c r="H33" s="6"/>
      <c r="I33" s="6">
        <v>-20</v>
      </c>
      <c r="J33" s="6">
        <v>-120</v>
      </c>
      <c r="K33" s="6"/>
      <c r="L33" s="6"/>
      <c r="M33" s="6"/>
      <c r="N33" s="6"/>
      <c r="O33" s="6"/>
      <c r="P33" s="6"/>
      <c r="Q33" s="6"/>
      <c r="R33" s="6"/>
      <c r="S33" s="23">
        <f t="shared" si="2"/>
        <v>-100</v>
      </c>
      <c r="T33" s="59"/>
    </row>
    <row r="34" spans="1:26" ht="12" x14ac:dyDescent="0.2">
      <c r="A34" s="61" t="s">
        <v>37</v>
      </c>
      <c r="B34" s="49"/>
      <c r="C34" s="6">
        <f>7*5</f>
        <v>35</v>
      </c>
      <c r="D34" s="57"/>
      <c r="E34" s="58"/>
      <c r="F34" s="6"/>
      <c r="G34" s="6">
        <f>4*-5</f>
        <v>-20</v>
      </c>
      <c r="H34" s="24"/>
      <c r="I34" s="24">
        <v>-5</v>
      </c>
      <c r="J34" s="24">
        <v>-30</v>
      </c>
      <c r="K34" s="24"/>
      <c r="L34" s="24"/>
      <c r="M34" s="24"/>
      <c r="N34" s="24"/>
      <c r="O34" s="6"/>
      <c r="P34" s="6"/>
      <c r="Q34" s="6"/>
      <c r="R34" s="6"/>
      <c r="S34" s="23">
        <f t="shared" si="2"/>
        <v>-20</v>
      </c>
      <c r="T34" s="50"/>
    </row>
    <row r="35" spans="1:26" ht="12" x14ac:dyDescent="0.2">
      <c r="A35" s="61" t="s">
        <v>38</v>
      </c>
      <c r="B35" s="49"/>
      <c r="C35" s="6" t="s">
        <v>39</v>
      </c>
      <c r="D35" s="57"/>
      <c r="E35" s="58"/>
      <c r="F35" s="6"/>
      <c r="G35" s="6"/>
      <c r="H35" s="24"/>
      <c r="I35" s="24"/>
      <c r="J35" s="24">
        <v>-10</v>
      </c>
      <c r="K35" s="24"/>
      <c r="L35" s="24"/>
      <c r="M35" s="24"/>
      <c r="N35" s="24"/>
      <c r="O35" s="6"/>
      <c r="P35" s="6"/>
      <c r="Q35" s="6"/>
      <c r="R35" s="6"/>
      <c r="S35" s="23"/>
      <c r="T35" s="50"/>
    </row>
    <row r="36" spans="1:26" ht="12" x14ac:dyDescent="0.2">
      <c r="A36" s="61" t="s">
        <v>40</v>
      </c>
      <c r="B36" s="51"/>
      <c r="C36" s="6">
        <v>125</v>
      </c>
      <c r="D36" s="57"/>
      <c r="E36" s="58"/>
      <c r="F36" s="6"/>
      <c r="G36" s="6">
        <v>-50</v>
      </c>
      <c r="H36" s="24"/>
      <c r="I36" s="24"/>
      <c r="J36" s="24"/>
      <c r="K36" s="24"/>
      <c r="L36" s="24"/>
      <c r="M36" s="24"/>
      <c r="N36" s="24"/>
      <c r="O36" s="6"/>
      <c r="P36" s="6"/>
      <c r="Q36" s="6"/>
      <c r="R36" s="6"/>
      <c r="S36" s="23">
        <f t="shared" si="2"/>
        <v>75</v>
      </c>
      <c r="T36" s="50"/>
    </row>
    <row r="37" spans="1:26" ht="12" x14ac:dyDescent="0.2">
      <c r="A37" s="61" t="s">
        <v>41</v>
      </c>
      <c r="B37" s="51"/>
      <c r="C37" s="6">
        <v>125</v>
      </c>
      <c r="D37" s="57"/>
      <c r="E37" s="58"/>
      <c r="F37" s="6"/>
      <c r="G37" s="6">
        <v>-125</v>
      </c>
      <c r="H37" s="24"/>
      <c r="I37" s="24"/>
      <c r="J37" s="24"/>
      <c r="K37" s="24"/>
      <c r="L37" s="24"/>
      <c r="M37" s="24"/>
      <c r="N37" s="24"/>
      <c r="O37" s="24"/>
      <c r="P37" s="6"/>
      <c r="Q37" s="6"/>
      <c r="R37" s="6"/>
      <c r="S37" s="23">
        <f t="shared" si="2"/>
        <v>0</v>
      </c>
      <c r="T37" s="50"/>
    </row>
    <row r="38" spans="1:26" ht="12" x14ac:dyDescent="0.2">
      <c r="A38" s="61" t="s">
        <v>42</v>
      </c>
      <c r="B38" s="51"/>
      <c r="C38" s="6">
        <v>100</v>
      </c>
      <c r="D38" s="57"/>
      <c r="E38" s="58"/>
      <c r="F38" s="6"/>
      <c r="G38" s="6">
        <v>-100</v>
      </c>
      <c r="H38" s="10"/>
      <c r="I38" s="10"/>
      <c r="J38" s="10"/>
      <c r="K38" s="10"/>
      <c r="L38" s="10"/>
      <c r="M38" s="10"/>
      <c r="N38" s="10"/>
      <c r="O38" s="6"/>
      <c r="P38" s="6"/>
      <c r="Q38" s="6"/>
      <c r="R38" s="6"/>
      <c r="S38" s="23"/>
      <c r="T38" s="50"/>
    </row>
    <row r="39" spans="1:26" ht="12" x14ac:dyDescent="0.2">
      <c r="A39" s="61" t="s">
        <v>43</v>
      </c>
      <c r="B39" s="51"/>
      <c r="C39" s="6">
        <f>34*55</f>
        <v>1870</v>
      </c>
      <c r="D39" s="57"/>
      <c r="E39" s="58"/>
      <c r="F39" s="24"/>
      <c r="G39" s="24">
        <v>-550</v>
      </c>
      <c r="H39" s="24"/>
      <c r="I39" s="24">
        <v>-440</v>
      </c>
      <c r="J39" s="24">
        <v>-770</v>
      </c>
      <c r="K39" s="24"/>
      <c r="L39" s="24"/>
      <c r="M39" s="24"/>
      <c r="N39" s="24"/>
      <c r="O39" s="24"/>
      <c r="P39" s="24"/>
      <c r="Q39" s="24"/>
      <c r="R39" s="24"/>
      <c r="S39" s="23">
        <f t="shared" si="2"/>
        <v>110</v>
      </c>
      <c r="T39" s="50"/>
    </row>
    <row r="40" spans="1:26" ht="12" x14ac:dyDescent="0.2">
      <c r="A40" s="61" t="s">
        <v>44</v>
      </c>
      <c r="B40" s="51"/>
      <c r="C40" s="6"/>
      <c r="D40" s="57"/>
      <c r="E40" s="58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3">
        <f t="shared" si="2"/>
        <v>0</v>
      </c>
      <c r="T40" s="50"/>
    </row>
    <row r="41" spans="1:26" ht="12" x14ac:dyDescent="0.2">
      <c r="A41" s="21" t="s">
        <v>45</v>
      </c>
      <c r="B41" s="51"/>
      <c r="C41" s="24">
        <v>15</v>
      </c>
      <c r="D41" s="57"/>
      <c r="E41" s="58"/>
      <c r="F41" s="24"/>
      <c r="G41" s="24">
        <v>-15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3">
        <f t="shared" si="2"/>
        <v>0</v>
      </c>
      <c r="T41" s="50"/>
    </row>
    <row r="42" spans="1:26" ht="12" x14ac:dyDescent="0.2">
      <c r="A42" s="21" t="s">
        <v>46</v>
      </c>
      <c r="B42" s="51"/>
      <c r="C42" s="24"/>
      <c r="D42" s="57"/>
      <c r="E42" s="58"/>
      <c r="F42" s="24"/>
      <c r="G42" s="24"/>
      <c r="H42" s="24"/>
      <c r="I42" s="24"/>
      <c r="J42" s="24">
        <v>-5</v>
      </c>
      <c r="K42" s="24"/>
      <c r="L42" s="24"/>
      <c r="M42" s="24"/>
      <c r="N42" s="24"/>
      <c r="O42" s="24"/>
      <c r="P42" s="24"/>
      <c r="Q42" s="24"/>
      <c r="R42" s="24"/>
      <c r="S42" s="23"/>
      <c r="T42" s="50"/>
    </row>
    <row r="43" spans="1:26" ht="12" x14ac:dyDescent="0.2">
      <c r="A43" s="26" t="s">
        <v>47</v>
      </c>
      <c r="B43" s="51"/>
      <c r="C43" s="24">
        <f>34*7</f>
        <v>238</v>
      </c>
      <c r="D43" s="57"/>
      <c r="E43" s="58"/>
      <c r="F43" s="24"/>
      <c r="G43" s="24"/>
      <c r="H43" s="24"/>
      <c r="I43" s="24"/>
      <c r="J43" s="24"/>
      <c r="K43" s="24"/>
      <c r="L43" s="62"/>
      <c r="M43" s="24"/>
      <c r="N43" s="24"/>
      <c r="O43" s="24"/>
      <c r="P43" s="24"/>
      <c r="Q43" s="24"/>
      <c r="R43" s="24"/>
      <c r="S43" s="23">
        <f t="shared" si="2"/>
        <v>238</v>
      </c>
      <c r="T43" s="50"/>
    </row>
    <row r="44" spans="1:26" ht="12" x14ac:dyDescent="0.2">
      <c r="A44" s="26" t="s">
        <v>48</v>
      </c>
      <c r="B44" s="51"/>
      <c r="C44" s="24">
        <f>34*7</f>
        <v>238</v>
      </c>
      <c r="D44" s="63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24"/>
      <c r="P44" s="62"/>
      <c r="Q44" s="62"/>
      <c r="R44" s="62"/>
      <c r="S44" s="23">
        <f t="shared" si="2"/>
        <v>238</v>
      </c>
      <c r="T44" s="64"/>
      <c r="U44" s="65"/>
      <c r="V44" s="65"/>
      <c r="W44" s="65"/>
      <c r="X44" s="65"/>
      <c r="Y44" s="65"/>
      <c r="Z44" s="65"/>
    </row>
    <row r="45" spans="1:26" ht="12" x14ac:dyDescent="0.2">
      <c r="A45" s="21" t="s">
        <v>49</v>
      </c>
      <c r="B45" s="51"/>
      <c r="C45" s="66">
        <f>5*100</f>
        <v>500</v>
      </c>
      <c r="D45" s="57"/>
      <c r="E45" s="57"/>
      <c r="F45" s="24"/>
      <c r="G45" s="24">
        <f>3*-100</f>
        <v>-300</v>
      </c>
      <c r="H45" s="24"/>
      <c r="I45" s="24">
        <v>-100</v>
      </c>
      <c r="J45" s="24">
        <v>-600</v>
      </c>
      <c r="K45" s="24"/>
      <c r="L45" s="24"/>
      <c r="M45" s="24"/>
      <c r="N45" s="24"/>
      <c r="O45" s="24"/>
      <c r="P45" s="24"/>
      <c r="Q45" s="24"/>
      <c r="R45" s="24"/>
      <c r="S45" s="23">
        <f t="shared" si="2"/>
        <v>-500</v>
      </c>
      <c r="T45" s="64"/>
      <c r="U45" s="65"/>
      <c r="V45" s="65"/>
      <c r="W45" s="65"/>
      <c r="X45" s="65"/>
      <c r="Y45" s="65"/>
      <c r="Z45" s="65"/>
    </row>
    <row r="46" spans="1:26" ht="12" x14ac:dyDescent="0.2">
      <c r="A46" s="12" t="s">
        <v>50</v>
      </c>
      <c r="C46" s="54"/>
      <c r="D46" s="52"/>
      <c r="E46" s="52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3"/>
      <c r="T46" s="64"/>
      <c r="U46" s="65"/>
      <c r="V46" s="65"/>
      <c r="W46" s="65"/>
      <c r="X46" s="65"/>
      <c r="Y46" s="65"/>
      <c r="Z46" s="65"/>
    </row>
    <row r="47" spans="1:26" ht="12" x14ac:dyDescent="0.2">
      <c r="A47" s="21" t="s">
        <v>51</v>
      </c>
      <c r="C47" s="24">
        <v>250</v>
      </c>
      <c r="D47" s="57"/>
      <c r="E47" s="57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3">
        <f t="shared" ref="S47:S63" si="3">SUM(F47:R47) + C47</f>
        <v>250</v>
      </c>
      <c r="T47" s="64"/>
      <c r="U47" s="65"/>
      <c r="V47" s="65"/>
      <c r="W47" s="65"/>
      <c r="X47" s="65"/>
      <c r="Y47" s="65"/>
      <c r="Z47" s="65"/>
    </row>
    <row r="48" spans="1:26" ht="12" x14ac:dyDescent="0.2">
      <c r="A48" s="21" t="s">
        <v>52</v>
      </c>
      <c r="C48" s="24">
        <v>150</v>
      </c>
      <c r="D48" s="57"/>
      <c r="E48" s="57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3">
        <f t="shared" si="3"/>
        <v>150</v>
      </c>
      <c r="T48" s="64"/>
      <c r="U48" s="65"/>
      <c r="V48" s="65"/>
      <c r="W48" s="65"/>
      <c r="X48" s="65"/>
      <c r="Y48" s="65"/>
      <c r="Z48" s="65"/>
    </row>
    <row r="49" spans="1:26" ht="12" x14ac:dyDescent="0.2">
      <c r="A49" s="21" t="s">
        <v>53</v>
      </c>
      <c r="C49" s="24">
        <v>150</v>
      </c>
      <c r="D49" s="57"/>
      <c r="E49" s="57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3">
        <f t="shared" si="3"/>
        <v>150</v>
      </c>
      <c r="T49" s="64"/>
      <c r="U49" s="65"/>
      <c r="V49" s="65"/>
      <c r="W49" s="65"/>
      <c r="X49" s="65"/>
      <c r="Y49" s="65"/>
      <c r="Z49" s="65"/>
    </row>
    <row r="50" spans="1:26" ht="12" x14ac:dyDescent="0.2">
      <c r="A50" s="21" t="s">
        <v>54</v>
      </c>
      <c r="C50" s="24">
        <v>150</v>
      </c>
      <c r="D50" s="57"/>
      <c r="E50" s="57"/>
      <c r="F50" s="24"/>
      <c r="G50" s="24"/>
      <c r="H50" s="66"/>
      <c r="I50" s="24"/>
      <c r="J50" s="24"/>
      <c r="K50" s="24"/>
      <c r="L50" s="24"/>
      <c r="N50" s="24"/>
      <c r="O50" s="24"/>
      <c r="P50" s="24"/>
      <c r="Q50" s="24"/>
      <c r="R50" s="24"/>
      <c r="S50" s="23">
        <f t="shared" si="3"/>
        <v>150</v>
      </c>
      <c r="T50" s="64"/>
      <c r="U50" s="65"/>
      <c r="V50" s="65"/>
      <c r="W50" s="65"/>
      <c r="X50" s="65"/>
      <c r="Y50" s="65"/>
      <c r="Z50" s="65"/>
    </row>
    <row r="51" spans="1:26" ht="12" x14ac:dyDescent="0.2">
      <c r="A51" s="21" t="s">
        <v>55</v>
      </c>
      <c r="C51" s="24">
        <v>550</v>
      </c>
      <c r="D51" s="57"/>
      <c r="E51" s="57"/>
      <c r="F51" s="24"/>
      <c r="G51" s="24">
        <v>-430.05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3">
        <f t="shared" si="3"/>
        <v>119.94999999999999</v>
      </c>
      <c r="T51" s="64"/>
      <c r="U51" s="65"/>
      <c r="V51" s="65"/>
      <c r="W51" s="65"/>
      <c r="X51" s="65"/>
      <c r="Y51" s="65"/>
      <c r="Z51" s="65"/>
    </row>
    <row r="52" spans="1:26" ht="12" x14ac:dyDescent="0.2">
      <c r="A52" s="21" t="s">
        <v>56</v>
      </c>
      <c r="C52" s="24">
        <v>200</v>
      </c>
      <c r="D52" s="57"/>
      <c r="E52" s="57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3">
        <f t="shared" si="3"/>
        <v>200</v>
      </c>
      <c r="T52" s="64"/>
      <c r="U52" s="65"/>
      <c r="V52" s="65"/>
      <c r="W52" s="65"/>
      <c r="X52" s="65"/>
      <c r="Y52" s="65"/>
      <c r="Z52" s="65"/>
    </row>
    <row r="53" spans="1:26" ht="12" x14ac:dyDescent="0.2">
      <c r="A53" s="21" t="s">
        <v>57</v>
      </c>
      <c r="C53" s="24">
        <v>60</v>
      </c>
      <c r="D53" s="57"/>
      <c r="E53" s="57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3">
        <f t="shared" si="3"/>
        <v>60</v>
      </c>
      <c r="T53" s="64"/>
      <c r="U53" s="65"/>
      <c r="V53" s="65"/>
      <c r="W53" s="65"/>
      <c r="X53" s="65"/>
      <c r="Y53" s="65"/>
      <c r="Z53" s="65"/>
    </row>
    <row r="54" spans="1:26" ht="12" x14ac:dyDescent="0.2">
      <c r="A54" s="21" t="s">
        <v>58</v>
      </c>
      <c r="C54" s="24">
        <v>325</v>
      </c>
      <c r="D54" s="57"/>
      <c r="E54" s="57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3">
        <f t="shared" si="3"/>
        <v>325</v>
      </c>
      <c r="T54" s="64"/>
      <c r="U54" s="65"/>
      <c r="V54" s="65"/>
      <c r="W54" s="65"/>
      <c r="X54" s="65"/>
      <c r="Y54" s="65"/>
      <c r="Z54" s="65"/>
    </row>
    <row r="55" spans="1:26" ht="12" x14ac:dyDescent="0.2">
      <c r="A55" s="21" t="s">
        <v>59</v>
      </c>
      <c r="C55" s="24">
        <v>150</v>
      </c>
      <c r="D55" s="57"/>
      <c r="E55" s="57"/>
      <c r="F55" s="24"/>
      <c r="G55" s="24"/>
      <c r="H55" s="24"/>
      <c r="I55" s="24"/>
      <c r="J55" s="24">
        <v>-81.430000000000007</v>
      </c>
      <c r="K55" s="24"/>
      <c r="L55" s="24"/>
      <c r="M55" s="24"/>
      <c r="N55" s="24"/>
      <c r="O55" s="24"/>
      <c r="P55" s="24"/>
      <c r="Q55" s="24"/>
      <c r="R55" s="24"/>
      <c r="S55" s="23">
        <f t="shared" si="3"/>
        <v>68.569999999999993</v>
      </c>
      <c r="T55" s="64"/>
      <c r="U55" s="65"/>
      <c r="V55" s="65"/>
      <c r="W55" s="65"/>
      <c r="X55" s="65"/>
      <c r="Y55" s="65"/>
      <c r="Z55" s="65"/>
    </row>
    <row r="56" spans="1:26" ht="12" x14ac:dyDescent="0.2">
      <c r="A56" s="21" t="s">
        <v>60</v>
      </c>
      <c r="C56" s="24">
        <v>250</v>
      </c>
      <c r="D56" s="57"/>
      <c r="E56" s="57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3">
        <f t="shared" si="3"/>
        <v>250</v>
      </c>
      <c r="T56" s="64"/>
      <c r="U56" s="65"/>
      <c r="V56" s="65"/>
      <c r="W56" s="65"/>
      <c r="X56" s="65"/>
      <c r="Y56" s="65"/>
      <c r="Z56" s="65"/>
    </row>
    <row r="57" spans="1:26" ht="12" x14ac:dyDescent="0.2">
      <c r="A57" s="21" t="s">
        <v>61</v>
      </c>
      <c r="C57" s="24">
        <f xml:space="preserve"> 4*250</f>
        <v>1000</v>
      </c>
      <c r="D57" s="57"/>
      <c r="E57" s="57"/>
      <c r="F57" s="24"/>
      <c r="G57" s="24"/>
      <c r="H57" s="24"/>
      <c r="I57" s="24">
        <v>-1500</v>
      </c>
      <c r="J57" s="24"/>
      <c r="K57" s="24"/>
      <c r="L57" s="24"/>
      <c r="M57" s="24"/>
      <c r="N57" s="24"/>
      <c r="O57" s="24"/>
      <c r="P57" s="24"/>
      <c r="Q57" s="24"/>
      <c r="R57" s="24"/>
      <c r="S57" s="23">
        <f t="shared" si="3"/>
        <v>-500</v>
      </c>
      <c r="T57" s="64"/>
      <c r="U57" s="65"/>
      <c r="V57" s="65"/>
      <c r="W57" s="65"/>
      <c r="X57" s="65"/>
      <c r="Y57" s="65"/>
      <c r="Z57" s="65"/>
    </row>
    <row r="58" spans="1:26" ht="12" x14ac:dyDescent="0.2">
      <c r="A58" s="21" t="s">
        <v>62</v>
      </c>
      <c r="C58" s="24">
        <f>4*250</f>
        <v>1000</v>
      </c>
      <c r="D58" s="57"/>
      <c r="E58" s="57"/>
      <c r="F58" s="24"/>
      <c r="G58" s="24"/>
      <c r="H58" s="24"/>
      <c r="I58" s="24"/>
      <c r="J58" s="24"/>
      <c r="K58" s="24"/>
      <c r="L58" s="24"/>
      <c r="N58" s="24"/>
      <c r="O58" s="24"/>
      <c r="P58" s="24"/>
      <c r="Q58" s="24"/>
      <c r="R58" s="24"/>
      <c r="S58" s="23">
        <f t="shared" si="3"/>
        <v>1000</v>
      </c>
      <c r="T58" s="64"/>
      <c r="U58" s="65"/>
      <c r="V58" s="65"/>
      <c r="W58" s="65"/>
      <c r="X58" s="65"/>
      <c r="Y58" s="65"/>
      <c r="Z58" s="65"/>
    </row>
    <row r="59" spans="1:26" ht="12" x14ac:dyDescent="0.2">
      <c r="A59" s="21" t="s">
        <v>63</v>
      </c>
      <c r="C59" s="24">
        <v>300</v>
      </c>
      <c r="D59" s="57"/>
      <c r="E59" s="57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3">
        <f t="shared" si="3"/>
        <v>300</v>
      </c>
      <c r="T59" s="64"/>
      <c r="U59" s="65"/>
      <c r="V59" s="65"/>
      <c r="W59" s="65"/>
      <c r="X59" s="65"/>
      <c r="Y59" s="65"/>
      <c r="Z59" s="65"/>
    </row>
    <row r="60" spans="1:26" ht="12" x14ac:dyDescent="0.2">
      <c r="A60" s="21" t="s">
        <v>64</v>
      </c>
      <c r="C60" s="66">
        <v>300</v>
      </c>
      <c r="D60" s="57"/>
      <c r="E60" s="57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3"/>
      <c r="T60" s="64"/>
      <c r="U60" s="65"/>
      <c r="V60" s="65"/>
      <c r="W60" s="65"/>
      <c r="X60" s="65"/>
      <c r="Y60" s="65"/>
      <c r="Z60" s="65"/>
    </row>
    <row r="61" spans="1:26" ht="12" x14ac:dyDescent="0.2">
      <c r="A61" s="21" t="s">
        <v>65</v>
      </c>
      <c r="C61" s="66">
        <v>500</v>
      </c>
      <c r="D61" s="57"/>
      <c r="E61" s="57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3"/>
      <c r="T61" s="64"/>
      <c r="U61" s="65"/>
      <c r="V61" s="65"/>
      <c r="W61" s="65"/>
      <c r="X61" s="65"/>
      <c r="Y61" s="65"/>
      <c r="Z61" s="65"/>
    </row>
    <row r="62" spans="1:26" ht="12" x14ac:dyDescent="0.2">
      <c r="A62" s="21" t="s">
        <v>66</v>
      </c>
      <c r="C62" s="66">
        <v>200</v>
      </c>
      <c r="D62" s="57"/>
      <c r="E62" s="57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3"/>
      <c r="T62" s="64"/>
      <c r="U62" s="65"/>
      <c r="V62" s="65"/>
      <c r="W62" s="65"/>
      <c r="X62" s="65"/>
      <c r="Y62" s="65"/>
      <c r="Z62" s="65"/>
    </row>
    <row r="63" spans="1:26" ht="12" x14ac:dyDescent="0.2">
      <c r="A63" s="21" t="s">
        <v>67</v>
      </c>
      <c r="C63" s="66">
        <v>400</v>
      </c>
      <c r="D63" s="57"/>
      <c r="E63" s="57"/>
      <c r="F63" s="24"/>
      <c r="G63" s="24"/>
      <c r="H63" s="24"/>
      <c r="I63" s="24"/>
      <c r="J63" s="24"/>
      <c r="K63" s="24"/>
      <c r="L63" s="24"/>
      <c r="N63" s="24"/>
      <c r="O63" s="24"/>
      <c r="P63" s="24"/>
      <c r="Q63" s="24"/>
      <c r="R63" s="24"/>
      <c r="S63" s="23">
        <f t="shared" si="3"/>
        <v>400</v>
      </c>
      <c r="T63" s="64"/>
      <c r="U63" s="65"/>
      <c r="V63" s="65"/>
      <c r="W63" s="65"/>
      <c r="X63" s="65"/>
      <c r="Y63" s="65"/>
      <c r="Z63" s="65"/>
    </row>
    <row r="64" spans="1:26" ht="12" x14ac:dyDescent="0.2">
      <c r="A64" s="21" t="s">
        <v>68</v>
      </c>
      <c r="C64" s="66">
        <v>250</v>
      </c>
      <c r="D64" s="57"/>
      <c r="E64" s="57"/>
      <c r="F64" s="24"/>
      <c r="G64" s="24"/>
      <c r="H64" s="24"/>
      <c r="I64" s="24">
        <v>-61.9</v>
      </c>
      <c r="J64" s="24"/>
      <c r="K64" s="24"/>
      <c r="L64" s="24"/>
      <c r="M64" s="24"/>
      <c r="N64" s="24"/>
      <c r="O64" s="24"/>
      <c r="P64" s="24"/>
      <c r="Q64" s="24"/>
      <c r="R64" s="24"/>
      <c r="S64" s="23">
        <f>SUM(F64:R64) + C64</f>
        <v>188.1</v>
      </c>
      <c r="T64" s="64"/>
      <c r="U64" s="65"/>
      <c r="V64" s="65"/>
      <c r="W64" s="65"/>
      <c r="X64" s="65"/>
      <c r="Y64" s="65"/>
      <c r="Z64" s="65"/>
    </row>
    <row r="65" spans="1:26" ht="12" x14ac:dyDescent="0.2">
      <c r="A65" s="21" t="s">
        <v>69</v>
      </c>
      <c r="C65" s="66">
        <v>450</v>
      </c>
      <c r="D65" s="57"/>
      <c r="E65" s="57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3">
        <f t="shared" ref="S65:S80" si="4">SUM(F65:R65) + C65</f>
        <v>450</v>
      </c>
      <c r="T65" s="64"/>
      <c r="U65" s="65"/>
      <c r="V65" s="65"/>
      <c r="W65" s="65"/>
      <c r="X65" s="65"/>
      <c r="Y65" s="65"/>
      <c r="Z65" s="65"/>
    </row>
    <row r="66" spans="1:26" ht="12" x14ac:dyDescent="0.2">
      <c r="A66" s="21" t="s">
        <v>70</v>
      </c>
      <c r="C66" s="66">
        <v>300</v>
      </c>
      <c r="D66" s="57"/>
      <c r="E66" s="57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3">
        <f t="shared" si="4"/>
        <v>300</v>
      </c>
      <c r="T66" s="64"/>
      <c r="U66" s="65"/>
      <c r="V66" s="65"/>
      <c r="W66" s="65"/>
      <c r="X66" s="65"/>
      <c r="Y66" s="65"/>
      <c r="Z66" s="65"/>
    </row>
    <row r="67" spans="1:26" ht="12" x14ac:dyDescent="0.2">
      <c r="A67" s="21" t="s">
        <v>71</v>
      </c>
      <c r="C67" s="66">
        <v>700</v>
      </c>
      <c r="D67" s="57"/>
      <c r="E67" s="57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3">
        <f t="shared" si="4"/>
        <v>700</v>
      </c>
      <c r="T67" s="64"/>
      <c r="U67" s="65"/>
      <c r="V67" s="65"/>
      <c r="W67" s="65"/>
      <c r="X67" s="65"/>
      <c r="Y67" s="65"/>
      <c r="Z67" s="65"/>
    </row>
    <row r="68" spans="1:26" ht="12" x14ac:dyDescent="0.2">
      <c r="A68" s="21" t="s">
        <v>72</v>
      </c>
      <c r="C68" s="66">
        <v>200</v>
      </c>
      <c r="D68" s="57"/>
      <c r="E68" s="57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3">
        <f t="shared" si="4"/>
        <v>200</v>
      </c>
      <c r="T68" s="64"/>
      <c r="U68" s="65"/>
      <c r="V68" s="65"/>
      <c r="W68" s="65"/>
      <c r="X68" s="65"/>
      <c r="Y68" s="65"/>
      <c r="Z68" s="65"/>
    </row>
    <row r="69" spans="1:26" ht="12" x14ac:dyDescent="0.2">
      <c r="A69" s="21" t="s">
        <v>73</v>
      </c>
      <c r="C69" s="66">
        <v>100</v>
      </c>
      <c r="D69" s="57"/>
      <c r="E69" s="57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3">
        <f t="shared" si="4"/>
        <v>100</v>
      </c>
      <c r="T69" s="64"/>
      <c r="U69" s="65"/>
      <c r="V69" s="65"/>
      <c r="W69" s="65"/>
      <c r="X69" s="65"/>
      <c r="Y69" s="65"/>
      <c r="Z69" s="65"/>
    </row>
    <row r="70" spans="1:26" ht="12" x14ac:dyDescent="0.2">
      <c r="A70" s="21" t="s">
        <v>74</v>
      </c>
      <c r="C70" s="66">
        <v>50</v>
      </c>
      <c r="D70" s="57"/>
      <c r="E70" s="57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3">
        <f t="shared" si="4"/>
        <v>50</v>
      </c>
      <c r="T70" s="64"/>
      <c r="U70" s="65"/>
      <c r="V70" s="65"/>
      <c r="W70" s="65"/>
      <c r="X70" s="65"/>
      <c r="Y70" s="65"/>
      <c r="Z70" s="65"/>
    </row>
    <row r="71" spans="1:26" ht="12" x14ac:dyDescent="0.2">
      <c r="A71" s="21" t="s">
        <v>75</v>
      </c>
      <c r="C71" s="66">
        <v>350</v>
      </c>
      <c r="D71" s="57"/>
      <c r="E71" s="57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3">
        <f t="shared" si="4"/>
        <v>350</v>
      </c>
      <c r="T71" s="64"/>
      <c r="U71" s="65"/>
      <c r="V71" s="65"/>
      <c r="W71" s="65"/>
      <c r="X71" s="65"/>
      <c r="Y71" s="65"/>
      <c r="Z71" s="65"/>
    </row>
    <row r="72" spans="1:26" ht="12" x14ac:dyDescent="0.2">
      <c r="A72" s="67" t="s">
        <v>76</v>
      </c>
      <c r="B72" s="68"/>
      <c r="C72" s="66">
        <v>200</v>
      </c>
      <c r="D72" s="57"/>
      <c r="E72" s="57"/>
      <c r="F72" s="24"/>
      <c r="G72" s="24">
        <v>-38.85</v>
      </c>
      <c r="H72" s="24">
        <v>-149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3">
        <f t="shared" si="4"/>
        <v>12.150000000000006</v>
      </c>
      <c r="T72" s="64"/>
      <c r="U72" s="65"/>
      <c r="V72" s="65"/>
      <c r="W72" s="65"/>
      <c r="X72" s="65"/>
      <c r="Y72" s="65"/>
      <c r="Z72" s="65"/>
    </row>
    <row r="73" spans="1:26" ht="12" x14ac:dyDescent="0.2">
      <c r="A73" s="21" t="s">
        <v>77</v>
      </c>
      <c r="C73" s="24">
        <v>100</v>
      </c>
      <c r="D73" s="57"/>
      <c r="E73" s="57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3">
        <f t="shared" si="4"/>
        <v>100</v>
      </c>
      <c r="T73" s="64"/>
      <c r="U73" s="65"/>
      <c r="V73" s="65"/>
      <c r="W73" s="65"/>
      <c r="X73" s="65"/>
      <c r="Y73" s="65"/>
      <c r="Z73" s="65"/>
    </row>
    <row r="74" spans="1:26" ht="12" x14ac:dyDescent="0.2">
      <c r="A74" s="69" t="s">
        <v>78</v>
      </c>
      <c r="C74" s="70">
        <f>90+35</f>
        <v>125</v>
      </c>
      <c r="D74" s="57"/>
      <c r="E74" s="57"/>
      <c r="F74" s="24"/>
      <c r="G74" s="24"/>
      <c r="H74" s="24">
        <v>-47.33</v>
      </c>
      <c r="I74" s="24"/>
      <c r="J74" s="24" t="s">
        <v>39</v>
      </c>
      <c r="K74" s="24"/>
      <c r="L74" s="24"/>
      <c r="M74" s="24"/>
      <c r="N74" s="24"/>
      <c r="O74" s="24"/>
      <c r="P74" s="24"/>
      <c r="Q74" s="24"/>
      <c r="R74" s="24"/>
      <c r="S74" s="23">
        <f t="shared" si="4"/>
        <v>77.67</v>
      </c>
      <c r="T74" s="64"/>
      <c r="U74" s="65"/>
      <c r="V74" s="65"/>
      <c r="W74" s="65"/>
      <c r="X74" s="65"/>
      <c r="Y74" s="65"/>
      <c r="Z74" s="65"/>
    </row>
    <row r="75" spans="1:26" ht="12" x14ac:dyDescent="0.2">
      <c r="A75" s="21" t="s">
        <v>79</v>
      </c>
      <c r="C75" s="66">
        <v>300</v>
      </c>
      <c r="D75" s="57"/>
      <c r="E75" s="57"/>
      <c r="F75" s="24"/>
      <c r="G75" s="24"/>
      <c r="H75" s="24"/>
      <c r="I75" s="24"/>
      <c r="J75" s="24" t="s">
        <v>39</v>
      </c>
      <c r="K75" s="24"/>
      <c r="L75" s="24"/>
      <c r="M75" s="24"/>
      <c r="N75" s="24"/>
      <c r="O75" s="24"/>
      <c r="P75" s="24"/>
      <c r="Q75" s="24"/>
      <c r="R75" s="24"/>
      <c r="S75" s="23">
        <f t="shared" si="4"/>
        <v>300</v>
      </c>
      <c r="T75" s="64"/>
      <c r="U75" s="65"/>
      <c r="V75" s="65"/>
      <c r="W75" s="65"/>
      <c r="X75" s="65"/>
      <c r="Y75" s="65"/>
      <c r="Z75" s="65"/>
    </row>
    <row r="76" spans="1:26" ht="12" x14ac:dyDescent="0.2">
      <c r="A76" s="21" t="s">
        <v>80</v>
      </c>
      <c r="C76" s="66">
        <v>0</v>
      </c>
      <c r="D76" s="57"/>
      <c r="E76" s="57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3">
        <f t="shared" si="4"/>
        <v>0</v>
      </c>
      <c r="T76" s="64"/>
      <c r="U76" s="65"/>
      <c r="V76" s="65"/>
      <c r="W76" s="65"/>
      <c r="X76" s="65"/>
      <c r="Y76" s="65"/>
      <c r="Z76" s="65"/>
    </row>
    <row r="77" spans="1:26" ht="12" x14ac:dyDescent="0.2">
      <c r="A77" s="21" t="s">
        <v>81</v>
      </c>
      <c r="C77" s="66">
        <v>350</v>
      </c>
      <c r="D77" s="57"/>
      <c r="E77" s="57"/>
      <c r="F77" s="24">
        <v>-35</v>
      </c>
      <c r="G77" s="24">
        <v>-45.24</v>
      </c>
      <c r="H77" s="24"/>
      <c r="I77" s="24"/>
      <c r="J77" s="24">
        <v>-150</v>
      </c>
      <c r="K77" s="24"/>
      <c r="L77" s="24"/>
      <c r="M77" s="24"/>
      <c r="N77" s="24"/>
      <c r="O77" s="24"/>
      <c r="P77" s="24"/>
      <c r="Q77" s="24"/>
      <c r="R77" s="24"/>
      <c r="S77" s="23">
        <f t="shared" si="4"/>
        <v>119.75999999999999</v>
      </c>
      <c r="T77" s="64"/>
      <c r="U77" s="65"/>
      <c r="V77" s="65"/>
      <c r="W77" s="65"/>
      <c r="X77" s="65"/>
      <c r="Y77" s="65"/>
      <c r="Z77" s="65"/>
    </row>
    <row r="78" spans="1:26" ht="12" x14ac:dyDescent="0.2">
      <c r="A78" s="21" t="s">
        <v>82</v>
      </c>
      <c r="C78" s="66">
        <v>354.41</v>
      </c>
      <c r="D78" s="57"/>
      <c r="E78" s="57"/>
      <c r="F78" s="6"/>
      <c r="G78" s="6">
        <v>-86.7</v>
      </c>
      <c r="H78" s="6">
        <v>-34.450000000000003</v>
      </c>
      <c r="I78" s="6">
        <v>-25.11</v>
      </c>
      <c r="J78" s="6">
        <v>-82.95</v>
      </c>
      <c r="K78" s="6"/>
      <c r="L78" s="6"/>
      <c r="M78" s="6"/>
      <c r="N78" s="24"/>
      <c r="O78" s="24"/>
      <c r="P78" s="24"/>
      <c r="Q78" s="24"/>
      <c r="R78" s="24"/>
      <c r="S78" s="23">
        <f t="shared" si="4"/>
        <v>125.20000000000005</v>
      </c>
      <c r="T78" s="64"/>
      <c r="U78" s="65"/>
      <c r="V78" s="65"/>
      <c r="W78" s="65"/>
      <c r="X78" s="65"/>
      <c r="Y78" s="65"/>
      <c r="Z78" s="65"/>
    </row>
    <row r="79" spans="1:26" ht="12" x14ac:dyDescent="0.2">
      <c r="A79" s="21" t="s">
        <v>83</v>
      </c>
      <c r="C79" s="24"/>
      <c r="D79" s="57"/>
      <c r="E79" s="57"/>
      <c r="F79" s="6"/>
      <c r="G79" s="6"/>
      <c r="H79" s="6"/>
      <c r="I79" s="6"/>
      <c r="J79" s="6"/>
      <c r="K79" s="6"/>
      <c r="L79" s="6"/>
      <c r="M79" s="6"/>
      <c r="N79" s="24"/>
      <c r="O79" s="24"/>
      <c r="P79" s="24"/>
      <c r="Q79" s="24"/>
      <c r="R79" s="24"/>
      <c r="S79" s="23">
        <f t="shared" si="4"/>
        <v>0</v>
      </c>
      <c r="T79" s="64"/>
      <c r="U79" s="65"/>
      <c r="V79" s="65"/>
      <c r="W79" s="65"/>
      <c r="X79" s="65"/>
      <c r="Y79" s="65"/>
      <c r="Z79" s="65"/>
    </row>
    <row r="80" spans="1:26" s="43" customFormat="1" ht="12.75" thickBot="1" x14ac:dyDescent="0.25">
      <c r="A80" s="21" t="s">
        <v>84</v>
      </c>
      <c r="B80" s="2"/>
      <c r="C80" s="24"/>
      <c r="D80" s="71"/>
      <c r="E80" s="71">
        <f>SUM(E30:E76)</f>
        <v>0</v>
      </c>
      <c r="F80" s="6"/>
      <c r="G80" s="6"/>
      <c r="H80" s="6">
        <v>-841.47</v>
      </c>
      <c r="I80" s="6"/>
      <c r="J80" s="6">
        <v>-3997.45</v>
      </c>
      <c r="K80" s="6"/>
      <c r="L80" s="6"/>
      <c r="M80" s="6"/>
      <c r="N80" s="24"/>
      <c r="O80" s="24"/>
      <c r="P80" s="24"/>
      <c r="Q80" s="24"/>
      <c r="R80" s="24"/>
      <c r="S80" s="23">
        <f t="shared" si="4"/>
        <v>-4838.92</v>
      </c>
    </row>
    <row r="81" spans="1:38" ht="12" x14ac:dyDescent="0.2">
      <c r="A81" s="72"/>
      <c r="C81" s="73"/>
      <c r="D81" s="74"/>
      <c r="E81" s="74"/>
    </row>
    <row r="82" spans="1:38" ht="12.75" thickBot="1" x14ac:dyDescent="0.25">
      <c r="A82" s="75" t="s">
        <v>85</v>
      </c>
      <c r="B82" s="76"/>
      <c r="C82" s="71">
        <f>SUM(C30:C80)</f>
        <v>19760.41</v>
      </c>
      <c r="D82" s="77"/>
      <c r="E82" s="77"/>
      <c r="F82" s="71">
        <f t="shared" ref="F82:S82" si="5">SUM(F30:F80)</f>
        <v>-35</v>
      </c>
      <c r="G82" s="71">
        <f t="shared" si="5"/>
        <v>-3410.8399999999997</v>
      </c>
      <c r="H82" s="71">
        <f t="shared" si="5"/>
        <v>-1072.25</v>
      </c>
      <c r="I82" s="71">
        <f t="shared" si="5"/>
        <v>-3752.01</v>
      </c>
      <c r="J82" s="71">
        <f t="shared" si="5"/>
        <v>-8646.83</v>
      </c>
      <c r="K82" s="71">
        <f t="shared" si="5"/>
        <v>0</v>
      </c>
      <c r="L82" s="71">
        <f t="shared" si="5"/>
        <v>0</v>
      </c>
      <c r="M82" s="71">
        <f t="shared" si="5"/>
        <v>0</v>
      </c>
      <c r="N82" s="71">
        <f t="shared" si="5"/>
        <v>0</v>
      </c>
      <c r="O82" s="71">
        <f t="shared" si="5"/>
        <v>0</v>
      </c>
      <c r="P82" s="71">
        <f t="shared" si="5"/>
        <v>0</v>
      </c>
      <c r="Q82" s="71">
        <f t="shared" si="5"/>
        <v>0</v>
      </c>
      <c r="R82" s="71">
        <f t="shared" si="5"/>
        <v>0</v>
      </c>
      <c r="S82" s="71">
        <f t="shared" si="5"/>
        <v>1858.4799999999996</v>
      </c>
      <c r="T82" s="78"/>
      <c r="U82" s="79"/>
      <c r="V82" s="80"/>
      <c r="W82" s="80"/>
      <c r="X82" s="80"/>
      <c r="Y82" s="80"/>
      <c r="Z82" s="80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</row>
    <row r="83" spans="1:38" x14ac:dyDescent="0.2">
      <c r="A83" s="65"/>
      <c r="B83" s="65"/>
      <c r="C83" s="77"/>
      <c r="D83" s="77"/>
      <c r="E83" s="77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81"/>
      <c r="U83" s="65"/>
      <c r="V83" s="65"/>
      <c r="W83" s="65"/>
      <c r="X83" s="65"/>
      <c r="Y83" s="65"/>
      <c r="Z83" s="65"/>
    </row>
    <row r="84" spans="1:38" x14ac:dyDescent="0.2">
      <c r="A84" s="65"/>
      <c r="B84" s="65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65"/>
      <c r="U84" s="65"/>
      <c r="V84" s="65"/>
      <c r="W84" s="65"/>
      <c r="X84" s="65"/>
      <c r="Y84" s="65"/>
      <c r="Z84" s="65"/>
    </row>
    <row r="85" spans="1:38" x14ac:dyDescent="0.2">
      <c r="A85" s="65"/>
      <c r="B85" s="65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65"/>
      <c r="U85" s="65"/>
      <c r="V85" s="65"/>
      <c r="W85" s="65"/>
      <c r="X85" s="65"/>
      <c r="Y85" s="65"/>
      <c r="Z85" s="65"/>
    </row>
    <row r="86" spans="1:38" x14ac:dyDescent="0.2">
      <c r="A86" s="65"/>
      <c r="B86" s="65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65"/>
      <c r="U86" s="65"/>
      <c r="V86" s="65"/>
      <c r="W86" s="65"/>
      <c r="X86" s="65"/>
      <c r="Y86" s="65"/>
      <c r="Z86" s="65"/>
    </row>
    <row r="87" spans="1:38" x14ac:dyDescent="0.2">
      <c r="A87" s="65"/>
      <c r="B87" s="65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65"/>
      <c r="U87" s="65"/>
      <c r="V87" s="65"/>
      <c r="W87" s="65"/>
      <c r="X87" s="65"/>
      <c r="Y87" s="65"/>
      <c r="Z87" s="65"/>
    </row>
    <row r="88" spans="1:38" ht="12.75" x14ac:dyDescent="0.2">
      <c r="A88" s="82" t="s">
        <v>14</v>
      </c>
      <c r="B88" s="49"/>
      <c r="C88" s="77">
        <f>S25</f>
        <v>20650.78</v>
      </c>
      <c r="D88" s="10"/>
      <c r="E88" s="10"/>
      <c r="F88" s="10"/>
      <c r="G88" s="10"/>
      <c r="H88" s="10"/>
      <c r="I88" s="10"/>
      <c r="J88" s="10"/>
      <c r="K88" s="83"/>
      <c r="L88" s="10"/>
      <c r="M88" s="10"/>
      <c r="N88" s="10"/>
      <c r="O88" s="10"/>
      <c r="P88" s="10"/>
      <c r="Q88" s="10"/>
      <c r="R88" s="10"/>
      <c r="S88" s="2"/>
      <c r="T88" s="4"/>
      <c r="U88" s="65"/>
      <c r="V88" s="65"/>
      <c r="W88" s="65"/>
      <c r="X88" s="65"/>
      <c r="Y88" s="65"/>
      <c r="Z88" s="65"/>
    </row>
    <row r="89" spans="1:38" ht="12.75" x14ac:dyDescent="0.2">
      <c r="A89" s="82" t="s">
        <v>31</v>
      </c>
      <c r="B89" s="49"/>
      <c r="C89" s="77">
        <f>-S82</f>
        <v>-1858.4799999999996</v>
      </c>
      <c r="D89" s="10"/>
      <c r="E89" s="10"/>
      <c r="F89" s="10"/>
      <c r="G89" s="10"/>
      <c r="H89" s="10"/>
      <c r="I89" s="10"/>
      <c r="J89" s="10"/>
      <c r="K89" s="83"/>
      <c r="L89" s="10"/>
      <c r="M89" s="10"/>
      <c r="N89" s="10"/>
      <c r="O89" s="10"/>
      <c r="P89" s="10"/>
      <c r="Q89" s="10"/>
      <c r="R89" s="10"/>
      <c r="S89" s="2"/>
      <c r="T89" s="4"/>
      <c r="U89" s="65"/>
      <c r="V89" s="65"/>
      <c r="W89" s="65"/>
      <c r="X89" s="65"/>
      <c r="Y89" s="65"/>
      <c r="Z89" s="65"/>
    </row>
    <row r="90" spans="1:38" ht="12.75" x14ac:dyDescent="0.2">
      <c r="A90" s="84" t="s">
        <v>86</v>
      </c>
      <c r="B90" s="49"/>
      <c r="C90" s="79">
        <f>C88+C89</f>
        <v>18792.3</v>
      </c>
      <c r="D90" s="10"/>
      <c r="E90" s="10"/>
      <c r="F90" s="10"/>
      <c r="G90" s="10"/>
      <c r="H90" s="10"/>
      <c r="I90" s="10"/>
      <c r="J90" s="10"/>
      <c r="K90" s="83"/>
      <c r="L90" s="10"/>
      <c r="M90" s="10"/>
      <c r="N90" s="10"/>
      <c r="O90" s="10"/>
      <c r="P90" s="10"/>
      <c r="Q90" s="10"/>
      <c r="R90" s="10"/>
      <c r="S90" s="2"/>
      <c r="T90" s="4"/>
      <c r="U90" s="65"/>
      <c r="V90" s="65"/>
      <c r="W90" s="65"/>
      <c r="X90" s="65"/>
      <c r="Y90" s="65"/>
      <c r="Z90" s="65"/>
    </row>
    <row r="91" spans="1:38" x14ac:dyDescent="0.2">
      <c r="A91" s="2" t="s">
        <v>87</v>
      </c>
      <c r="B91" s="49"/>
      <c r="C91" s="46"/>
      <c r="D91" s="10"/>
      <c r="E91" s="10"/>
      <c r="F91" s="10"/>
      <c r="G91" s="10"/>
      <c r="H91" s="10"/>
      <c r="I91" s="85"/>
      <c r="J91" s="85"/>
      <c r="K91" s="83"/>
      <c r="L91" s="10"/>
      <c r="M91" s="10"/>
      <c r="N91" s="10"/>
      <c r="O91" s="10"/>
      <c r="P91" s="10"/>
      <c r="Q91" s="10"/>
      <c r="R91" s="10"/>
      <c r="S91" s="77"/>
      <c r="T91" s="4"/>
      <c r="U91" s="65"/>
      <c r="V91" s="65"/>
      <c r="W91" s="65"/>
      <c r="X91" s="65"/>
      <c r="Y91" s="65"/>
      <c r="Z91" s="65"/>
    </row>
    <row r="92" spans="1:38" x14ac:dyDescent="0.2">
      <c r="A92" s="65"/>
      <c r="B92" s="49"/>
      <c r="C92" s="46"/>
      <c r="D92" s="10"/>
      <c r="E92" s="10"/>
      <c r="F92" s="10"/>
      <c r="G92" s="10"/>
      <c r="H92" s="10"/>
      <c r="I92" s="85"/>
      <c r="J92" s="85"/>
      <c r="K92" s="83"/>
      <c r="L92" s="10"/>
      <c r="M92" s="10"/>
      <c r="N92" s="10"/>
      <c r="O92" s="10"/>
      <c r="P92" s="10"/>
      <c r="Q92" s="10"/>
      <c r="R92" s="10"/>
      <c r="S92" s="77"/>
      <c r="T92" s="4"/>
    </row>
    <row r="93" spans="1:38" ht="12.75" x14ac:dyDescent="0.2">
      <c r="A93" s="82" t="s">
        <v>88</v>
      </c>
      <c r="B93" s="49"/>
      <c r="C93" s="10">
        <f>C23</f>
        <v>19760.41</v>
      </c>
      <c r="D93" s="10"/>
      <c r="E93" s="10"/>
      <c r="F93" s="10"/>
      <c r="G93" s="10"/>
      <c r="H93" s="10"/>
      <c r="I93" s="85"/>
      <c r="J93" s="85"/>
      <c r="K93" s="83"/>
      <c r="L93" s="10"/>
      <c r="M93" s="10"/>
      <c r="N93" s="10"/>
      <c r="O93" s="10"/>
      <c r="P93" s="10"/>
      <c r="Q93" s="10"/>
      <c r="R93" s="10"/>
      <c r="S93" s="77"/>
      <c r="T93" s="4"/>
    </row>
    <row r="94" spans="1:38" ht="12.75" x14ac:dyDescent="0.2">
      <c r="A94" s="82" t="s">
        <v>89</v>
      </c>
      <c r="B94" s="49"/>
      <c r="C94" s="10">
        <f>-C82</f>
        <v>-19760.41</v>
      </c>
      <c r="D94" s="10"/>
      <c r="E94" s="10"/>
      <c r="F94" s="10"/>
      <c r="G94" s="10"/>
      <c r="H94" s="10"/>
      <c r="I94" s="85"/>
      <c r="J94" s="85"/>
      <c r="K94" s="83"/>
      <c r="L94" s="10"/>
      <c r="M94" s="10"/>
      <c r="N94" s="10"/>
      <c r="O94" s="10"/>
      <c r="P94" s="10"/>
      <c r="Q94" s="10"/>
      <c r="R94" s="10"/>
      <c r="S94" s="77"/>
      <c r="T94" s="4"/>
    </row>
    <row r="95" spans="1:38" ht="12.75" x14ac:dyDescent="0.2">
      <c r="A95" s="84" t="s">
        <v>90</v>
      </c>
      <c r="B95" s="49"/>
      <c r="C95" s="46">
        <f>C93+C94</f>
        <v>0</v>
      </c>
      <c r="D95" s="10"/>
      <c r="E95" s="10"/>
      <c r="F95" s="10"/>
      <c r="G95" s="10"/>
      <c r="H95" s="10"/>
      <c r="I95" s="85"/>
      <c r="J95" s="85"/>
      <c r="K95" s="83"/>
      <c r="L95" s="10"/>
      <c r="M95" s="10"/>
      <c r="N95" s="10"/>
      <c r="O95" s="10"/>
      <c r="P95" s="10"/>
      <c r="Q95" s="10"/>
      <c r="R95" s="10"/>
      <c r="S95" s="77"/>
      <c r="T95" s="4"/>
    </row>
    <row r="96" spans="1:38" x14ac:dyDescent="0.2">
      <c r="A96" s="65" t="s">
        <v>91</v>
      </c>
      <c r="B96" s="49"/>
      <c r="C96" s="46"/>
      <c r="D96" s="10"/>
      <c r="E96" s="10"/>
      <c r="F96" s="10"/>
      <c r="G96" s="10"/>
      <c r="H96" s="10"/>
      <c r="I96" s="85"/>
      <c r="J96" s="85"/>
      <c r="K96" s="10"/>
      <c r="L96" s="10"/>
      <c r="M96" s="10"/>
      <c r="N96" s="10"/>
      <c r="O96" s="10"/>
      <c r="P96" s="10"/>
      <c r="Q96" s="10"/>
      <c r="R96" s="10"/>
      <c r="S96" s="77"/>
      <c r="T96" s="4"/>
    </row>
    <row r="97" spans="1:20" x14ac:dyDescent="0.2">
      <c r="A97" s="65"/>
      <c r="B97" s="49"/>
      <c r="C97" s="46"/>
      <c r="D97" s="10"/>
      <c r="E97" s="10"/>
      <c r="F97" s="10"/>
      <c r="G97" s="10"/>
      <c r="H97" s="10"/>
      <c r="I97" s="85"/>
      <c r="J97" s="85"/>
      <c r="K97" s="10"/>
      <c r="L97" s="10"/>
      <c r="M97" s="10"/>
      <c r="N97" s="10"/>
      <c r="O97" s="10"/>
      <c r="P97" s="10"/>
      <c r="Q97" s="10"/>
      <c r="R97" s="10"/>
      <c r="S97" s="77"/>
      <c r="T97" s="22"/>
    </row>
    <row r="98" spans="1:20" ht="12.75" x14ac:dyDescent="0.2">
      <c r="A98" s="82" t="s">
        <v>92</v>
      </c>
      <c r="B98" s="49"/>
      <c r="C98" s="10">
        <f>C88-C93</f>
        <v>890.36999999999898</v>
      </c>
      <c r="D98" s="10"/>
      <c r="E98" s="10"/>
      <c r="F98" s="10"/>
      <c r="G98" s="10"/>
      <c r="H98" s="10"/>
      <c r="I98" s="85"/>
      <c r="J98" s="85"/>
      <c r="K98" s="10"/>
      <c r="L98" s="10"/>
      <c r="M98" s="10"/>
      <c r="N98" s="10"/>
      <c r="O98" s="10"/>
      <c r="P98" s="10"/>
      <c r="Q98" s="10"/>
      <c r="R98" s="10"/>
      <c r="S98" s="77"/>
      <c r="T98" s="22"/>
    </row>
    <row r="99" spans="1:20" ht="12.75" x14ac:dyDescent="0.2">
      <c r="A99" s="82" t="s">
        <v>93</v>
      </c>
      <c r="B99" s="49"/>
      <c r="C99" s="10">
        <f>C94-C89</f>
        <v>-17901.93</v>
      </c>
      <c r="D99" s="10"/>
      <c r="E99" s="10"/>
      <c r="F99" s="10"/>
      <c r="G99" s="10"/>
      <c r="H99" s="10"/>
      <c r="I99" s="85"/>
      <c r="J99" s="85"/>
      <c r="K99" s="10"/>
      <c r="L99" s="10"/>
      <c r="M99" s="10"/>
      <c r="N99" s="10"/>
      <c r="O99" s="10"/>
      <c r="P99" s="10"/>
      <c r="Q99" s="10"/>
      <c r="R99" s="10"/>
      <c r="S99" s="77"/>
      <c r="T99" s="22"/>
    </row>
    <row r="100" spans="1:20" ht="12.75" x14ac:dyDescent="0.2">
      <c r="A100" s="84" t="s">
        <v>94</v>
      </c>
      <c r="B100" s="49"/>
      <c r="C100" s="46">
        <f>C90-C95</f>
        <v>18792.3</v>
      </c>
      <c r="D100" s="10"/>
      <c r="E100" s="10"/>
      <c r="F100" s="10"/>
      <c r="G100" s="10"/>
      <c r="H100" s="10"/>
      <c r="I100" s="85"/>
      <c r="J100" s="85"/>
      <c r="K100" s="10"/>
      <c r="L100" s="10"/>
      <c r="M100" s="10"/>
      <c r="N100" s="10"/>
      <c r="O100" s="10"/>
      <c r="P100" s="10"/>
      <c r="Q100" s="10"/>
      <c r="R100" s="10"/>
      <c r="S100" s="77"/>
      <c r="T100" s="22"/>
    </row>
    <row r="101" spans="1:20" x14ac:dyDescent="0.2">
      <c r="A101" s="65"/>
      <c r="B101" s="49"/>
      <c r="C101" s="46"/>
      <c r="D101" s="10"/>
      <c r="E101" s="10"/>
      <c r="F101" s="10"/>
      <c r="G101" s="10"/>
      <c r="H101" s="10"/>
      <c r="I101" s="85"/>
      <c r="J101" s="85"/>
      <c r="K101" s="10"/>
      <c r="L101" s="10"/>
      <c r="M101" s="10"/>
      <c r="N101" s="10"/>
      <c r="O101" s="10"/>
      <c r="P101" s="10"/>
      <c r="Q101" s="10"/>
      <c r="R101" s="10"/>
      <c r="S101" s="77"/>
      <c r="T101" s="22"/>
    </row>
    <row r="102" spans="1:20" x14ac:dyDescent="0.2">
      <c r="A102" s="65"/>
      <c r="B102" s="49"/>
      <c r="C102" s="10"/>
      <c r="D102" s="10"/>
      <c r="E102" s="10"/>
      <c r="F102" s="10"/>
      <c r="G102" s="10"/>
      <c r="H102" s="10"/>
      <c r="I102" s="85"/>
      <c r="J102" s="85"/>
      <c r="K102" s="10"/>
      <c r="L102" s="10"/>
      <c r="M102" s="10"/>
      <c r="N102" s="10"/>
      <c r="O102" s="10"/>
      <c r="P102" s="10"/>
      <c r="Q102" s="10"/>
      <c r="R102" s="10"/>
      <c r="S102" s="77"/>
      <c r="T102" s="22"/>
    </row>
    <row r="103" spans="1:20" x14ac:dyDescent="0.2">
      <c r="A103" s="65"/>
      <c r="B103" s="86"/>
      <c r="C103" s="10"/>
      <c r="D103" s="77"/>
      <c r="E103" s="77"/>
      <c r="F103" s="10"/>
      <c r="G103" s="10"/>
      <c r="H103" s="10"/>
      <c r="I103" s="85"/>
      <c r="J103" s="85"/>
      <c r="K103" s="77"/>
      <c r="L103" s="77"/>
      <c r="M103" s="77"/>
      <c r="N103" s="77"/>
      <c r="O103" s="77"/>
      <c r="P103" s="77"/>
      <c r="Q103" s="77"/>
      <c r="R103" s="77"/>
      <c r="S103" s="77"/>
      <c r="T103" s="65"/>
    </row>
    <row r="104" spans="1:20" x14ac:dyDescent="0.2">
      <c r="A104" s="65"/>
      <c r="B104" s="86"/>
      <c r="C104" s="10"/>
      <c r="D104" s="77"/>
      <c r="E104" s="77"/>
      <c r="F104" s="10"/>
      <c r="G104" s="10"/>
      <c r="H104" s="10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4"/>
    </row>
    <row r="105" spans="1:20" x14ac:dyDescent="0.2">
      <c r="A105" s="65"/>
      <c r="B105" s="65"/>
      <c r="C105" s="10"/>
      <c r="D105" s="77"/>
      <c r="E105" s="77"/>
      <c r="F105" s="10"/>
      <c r="G105" s="10"/>
      <c r="H105" s="10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</row>
  </sheetData>
  <sheetProtection algorithmName="SHA-512" hashValue="2Onqt6OabfQnPwOjLplJ42xVAHr/PNLJvocGpf0e+DN45CDBlGkCibtIUcTTDziO55o9WYqARv9e2b2cQSDXTg==" saltValue="/bAvMUD2nn6CWnWF8RV9MA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Shaune Poole</dc:creator>
  <cp:lastModifiedBy>ShawnTy</cp:lastModifiedBy>
  <dcterms:created xsi:type="dcterms:W3CDTF">2014-11-07T04:22:52Z</dcterms:created>
  <dcterms:modified xsi:type="dcterms:W3CDTF">2014-11-07T04:35:56Z</dcterms:modified>
</cp:coreProperties>
</file>